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TTANDANCE\02.2025\"/>
    </mc:Choice>
  </mc:AlternateContent>
  <bookViews>
    <workbookView xWindow="-480000" yWindow="-476445" windowWidth="19140" windowHeight="6840" tabRatio="608"/>
  </bookViews>
  <sheets>
    <sheet name="工资表" sheetId="2" r:id="rId1"/>
    <sheet name="SUNENERGY 08.2024 " sheetId="10" state="hidden" r:id="rId2"/>
  </sheets>
  <definedNames>
    <definedName name="_xlnm._FilterDatabase" localSheetId="0" hidden="1">工资表!$A$6:$BH$86</definedName>
    <definedName name="_xlnm.Print_Area" localSheetId="1">'SUNENERGY 08.2024 '!$A$1:$AW$14</definedName>
    <definedName name="_xlnm.Print_Area" localSheetId="0">工资表!$A$1:$BH$88</definedName>
    <definedName name="_xlnm.Print_Titles" localSheetId="0">工资表!$1:$9</definedName>
  </definedNames>
  <calcPr calcId="162913"/>
</workbook>
</file>

<file path=xl/calcChain.xml><?xml version="1.0" encoding="utf-8"?>
<calcChain xmlns="http://schemas.openxmlformats.org/spreadsheetml/2006/main">
  <c r="A11" i="2" l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O88" i="2" l="1"/>
  <c r="AQ88" i="2"/>
  <c r="AP88" i="2"/>
  <c r="AN88" i="2"/>
  <c r="P88" i="2" l="1"/>
  <c r="Q88" i="2"/>
  <c r="R88" i="2"/>
  <c r="AE88" i="2" l="1"/>
  <c r="A88" i="2"/>
  <c r="BD88" i="2" l="1"/>
  <c r="BG88" i="2" l="1"/>
  <c r="AI88" i="2" l="1"/>
  <c r="AJ88" i="2"/>
  <c r="AK88" i="2"/>
  <c r="N88" i="2" l="1"/>
  <c r="O88" i="2"/>
  <c r="X88" i="2"/>
  <c r="Y88" i="2"/>
  <c r="AA88" i="2"/>
  <c r="AC88" i="2"/>
  <c r="AG88" i="2"/>
  <c r="L88" i="2"/>
  <c r="AH88" i="2" l="1"/>
  <c r="W88" i="2" l="1"/>
  <c r="AF88" i="2" l="1"/>
  <c r="AW88" i="2" l="1"/>
  <c r="AS11" i="10" l="1"/>
  <c r="AO11" i="10"/>
  <c r="AL11" i="10"/>
  <c r="AK11" i="10"/>
  <c r="AI11" i="10"/>
  <c r="AF11" i="10"/>
  <c r="AE11" i="10"/>
  <c r="AD11" i="10"/>
  <c r="AB11" i="10"/>
  <c r="Z11" i="10"/>
  <c r="X11" i="10"/>
  <c r="V11" i="10"/>
  <c r="T11" i="10"/>
  <c r="S11" i="10"/>
  <c r="R11" i="10"/>
  <c r="P11" i="10"/>
  <c r="M11" i="10"/>
  <c r="L11" i="10"/>
  <c r="K11" i="10"/>
  <c r="J11" i="10"/>
  <c r="H11" i="10"/>
  <c r="G11" i="10"/>
  <c r="AP9" i="10"/>
  <c r="AP11" i="10" s="1"/>
  <c r="AG9" i="10"/>
  <c r="AH9" i="10" s="1"/>
  <c r="AC9" i="10"/>
  <c r="AC11" i="10" s="1"/>
  <c r="AA9" i="10"/>
  <c r="AA11" i="10" s="1"/>
  <c r="Y9" i="10"/>
  <c r="Y11" i="10" s="1"/>
  <c r="W9" i="10"/>
  <c r="W11" i="10" s="1"/>
  <c r="U9" i="10"/>
  <c r="U11" i="10" s="1"/>
  <c r="N9" i="10"/>
  <c r="O9" i="10" s="1"/>
  <c r="O11" i="10" s="1"/>
  <c r="V88" i="2" l="1"/>
  <c r="AH11" i="10"/>
  <c r="Q9" i="10"/>
  <c r="Q11" i="10" s="1"/>
  <c r="AG11" i="10"/>
  <c r="N11" i="10"/>
  <c r="AJ9" i="10" l="1"/>
  <c r="AM9" i="10" s="1"/>
  <c r="AJ11" i="10" l="1"/>
  <c r="AM11" i="10"/>
  <c r="AN9" i="10"/>
  <c r="AN11" i="10" l="1"/>
  <c r="AQ9" i="10"/>
  <c r="AQ11" i="10" l="1"/>
  <c r="AR9" i="10"/>
  <c r="AR11" i="10" l="1"/>
  <c r="A11" i="10"/>
  <c r="AT9" i="10"/>
  <c r="AU9" i="10" l="1"/>
  <c r="AV9" i="10" s="1"/>
  <c r="AV11" i="10" s="1"/>
  <c r="AT11" i="10"/>
  <c r="AY9" i="10"/>
  <c r="AY11" i="10" s="1"/>
  <c r="AY12" i="10" s="1"/>
  <c r="AZ9" i="10" l="1"/>
  <c r="AZ11" i="10" s="1"/>
  <c r="AZ12" i="10" s="1"/>
  <c r="BF9" i="10"/>
  <c r="BF11" i="10" s="1"/>
  <c r="BF12" i="10" s="1"/>
  <c r="AU11" i="10"/>
  <c r="BG9" i="10" l="1"/>
  <c r="BG11" i="10" s="1"/>
  <c r="BG12" i="10" s="1"/>
  <c r="BA9" i="10"/>
  <c r="BA11" i="10" s="1"/>
  <c r="BA12" i="10" s="1"/>
  <c r="BH9" i="10" l="1"/>
  <c r="BH11" i="10" s="1"/>
  <c r="BH12" i="10" s="1"/>
  <c r="BI14" i="10" s="1"/>
  <c r="BB9" i="10"/>
  <c r="BB11" i="10" s="1"/>
  <c r="BB12" i="10" s="1"/>
  <c r="BC9" i="10" l="1"/>
  <c r="BC11" i="10" s="1"/>
  <c r="BC12" i="10" s="1"/>
  <c r="BD9" i="10" l="1"/>
  <c r="BD11" i="10" s="1"/>
  <c r="BD12" i="10" s="1"/>
  <c r="BE14" i="10" s="1"/>
  <c r="Z88" i="2" l="1"/>
  <c r="AD88" i="2" l="1"/>
  <c r="AB88" i="2"/>
  <c r="S88" i="2"/>
  <c r="U88" i="2" l="1"/>
  <c r="T88" i="2"/>
  <c r="M88" i="2"/>
  <c r="AL88" i="2" l="1"/>
  <c r="AX88" i="2"/>
  <c r="AM88" i="2" l="1"/>
  <c r="AR88" i="2" l="1"/>
  <c r="AZ88" i="2" l="1"/>
  <c r="BA88" i="2" l="1"/>
  <c r="BB88" i="2" l="1"/>
  <c r="AU88" i="2" l="1"/>
  <c r="BE88" i="2" l="1"/>
  <c r="AV88" i="2"/>
  <c r="AY88" i="2" l="1"/>
  <c r="BC88" i="2" l="1"/>
  <c r="BF88" i="2" l="1"/>
  <c r="AT88" i="2" l="1"/>
  <c r="AS88" i="2"/>
</calcChain>
</file>

<file path=xl/sharedStrings.xml><?xml version="1.0" encoding="utf-8"?>
<sst xmlns="http://schemas.openxmlformats.org/spreadsheetml/2006/main" count="848" uniqueCount="507">
  <si>
    <t>扣办工作证$</t>
  </si>
  <si>
    <t>扣开工资帐户$1</t>
  </si>
  <si>
    <t>报税金额</t>
  </si>
  <si>
    <t>QC</t>
  </si>
  <si>
    <t>ឃ្លាំង</t>
  </si>
  <si>
    <t>ជាង</t>
  </si>
  <si>
    <t>បើកឥវ៉ាន់</t>
  </si>
  <si>
    <t>សណ្ដាប់ធ្នាប់</t>
  </si>
  <si>
    <t>អនាម័យ</t>
  </si>
  <si>
    <t>ក្រុមហ៊ុន ញូ អ៊ីស្ភ សូឡា អេនើជី (ខេមបូឌា)  ឯ.ក</t>
  </si>
  <si>
    <t>NEW EAST SOLAR ENERGY（CAMBODIA)CO.,LTD</t>
  </si>
  <si>
    <t xml:space="preserve">ផ្នែក 部门 </t>
  </si>
  <si>
    <t>លរ</t>
  </si>
  <si>
    <t>ថ្ងៃចូលធើ្វការ</t>
  </si>
  <si>
    <t>ឈ្មោះ</t>
  </si>
  <si>
    <t>Name</t>
  </si>
  <si>
    <t>លេខកាត</t>
  </si>
  <si>
    <t>លេខអត្តសញ្ញាប័ណ្ណ</t>
  </si>
  <si>
    <t>ភេទ</t>
  </si>
  <si>
    <t>ផ្នែក</t>
  </si>
  <si>
    <t>តួនាទី</t>
  </si>
  <si>
    <t>ប្រាក់ខែគោល</t>
  </si>
  <si>
    <t>ច្បាប់បំណាច់ឆ្នាំ</t>
  </si>
  <si>
    <t>ច្បាប់ឈឺ</t>
  </si>
  <si>
    <t>ច្បាប់ធុរះ</t>
  </si>
  <si>
    <t>អវត្តមាន</t>
  </si>
  <si>
    <t>ចំនួនថ្ងៃធើ្វការ</t>
  </si>
  <si>
    <t>ប្រាក់មកវត្តមាន</t>
  </si>
  <si>
    <t>លុយព្រីម</t>
  </si>
  <si>
    <t>ប្រាក់មុខតំណែង</t>
  </si>
  <si>
    <t>ប្រាក់សមិទ្ធផល</t>
  </si>
  <si>
    <t>ប្រាក់អតីតភាព</t>
  </si>
  <si>
    <t>ម៉ោងវេនយប់</t>
  </si>
  <si>
    <t>ប្រាក់វេនយប់</t>
  </si>
  <si>
    <t>ថែមម៉ោងធម្មតា</t>
  </si>
  <si>
    <t>ប្រាក់ថែមម៉ោងធម្មតា</t>
  </si>
  <si>
    <t>ថែមម៉ោងវេនយប់</t>
  </si>
  <si>
    <t>ប្រាក់ថែមម៉ោងវេនយប់</t>
  </si>
  <si>
    <t>ថែមម៉ោងថ្ងៃអាទិ្យ</t>
  </si>
  <si>
    <t>ប្រាក់ថែមម៉ោងថ្ងៃអាទិ្យ</t>
  </si>
  <si>
    <t>ថ្ងៃបុណ្យ</t>
  </si>
  <si>
    <t>ប្រាក់ថែមម៉ោងថ្ងៃបុណ្យ</t>
  </si>
  <si>
    <t>add 0.5</t>
  </si>
  <si>
    <t>ចំនួនម៉ោងថែម</t>
  </si>
  <si>
    <t>សរុបចំនួនបាយថ្ងៃត្រង់ និងថែមម៉ោង</t>
  </si>
  <si>
    <t>សរុបលុយបាយ</t>
  </si>
  <si>
    <t>ប្រាក់បន្ថែមផ្សេងៗ</t>
  </si>
  <si>
    <t>ប្រាក់កាត់ថ្លៃផ្សេងៗ</t>
  </si>
  <si>
    <t>ប្រាក់ខែសរុប</t>
  </si>
  <si>
    <t>ប្រាក់បំណាច់ឆ្នាំ</t>
  </si>
  <si>
    <t>ប្រាក់បំណាច់បញ្ចប់កិច្ចសន្យា</t>
  </si>
  <si>
    <t>ប្រាក់ជាប់ពន្ធ</t>
  </si>
  <si>
    <t>ប្រាក់ជាប់ពន្ធលុយខ្មែរ</t>
  </si>
  <si>
    <t>ប្ដី/ ប្រពន្ធ/​ ​ចំនួនកូន</t>
  </si>
  <si>
    <t>ពន្ធប្រាក់ខែ</t>
  </si>
  <si>
    <t>សរុបទឹកប្រាក់ត្រូវបើក</t>
  </si>
  <si>
    <t>ប្រាក់ខែលើកទី១</t>
  </si>
  <si>
    <t>ប្រាក់ខែត្រូវបើក</t>
  </si>
  <si>
    <t>ដុល្លារ</t>
  </si>
  <si>
    <t>រៀល</t>
  </si>
  <si>
    <t>ហត្ថលេខា</t>
  </si>
  <si>
    <r>
      <rPr>
        <sz val="13"/>
        <rFont val="新細明體"/>
        <charset val="134"/>
      </rPr>
      <t>入厂日期</t>
    </r>
  </si>
  <si>
    <t>英文姓名</t>
  </si>
  <si>
    <t>银行账号</t>
  </si>
  <si>
    <t>身份证</t>
  </si>
  <si>
    <t>部 门</t>
  </si>
  <si>
    <r>
      <rPr>
        <sz val="13"/>
        <rFont val="新細明體"/>
        <charset val="134"/>
      </rPr>
      <t>底</t>
    </r>
    <r>
      <rPr>
        <sz val="13"/>
        <rFont val="Khmer OS Battambang"/>
      </rPr>
      <t xml:space="preserve"> </t>
    </r>
    <r>
      <rPr>
        <sz val="13"/>
        <rFont val="新細明體"/>
        <charset val="134"/>
      </rPr>
      <t>薪</t>
    </r>
  </si>
  <si>
    <t>交通补贴</t>
  </si>
  <si>
    <t>出勤狀況</t>
  </si>
  <si>
    <t>夜班时间</t>
  </si>
  <si>
    <t>平時加班</t>
  </si>
  <si>
    <t>晚上加班</t>
  </si>
  <si>
    <t>星期天加班</t>
  </si>
  <si>
    <t>假日加班</t>
  </si>
  <si>
    <t>出勤天數</t>
  </si>
  <si>
    <t>加班餐費</t>
  </si>
  <si>
    <t>加班津貼</t>
  </si>
  <si>
    <t>奖 金</t>
  </si>
  <si>
    <t>其它扣款</t>
  </si>
  <si>
    <r>
      <rPr>
        <sz val="13"/>
        <rFont val="新細明體"/>
        <charset val="134"/>
      </rPr>
      <t>月薪小計</t>
    </r>
  </si>
  <si>
    <t>年假</t>
  </si>
  <si>
    <t>合约解散费</t>
  </si>
  <si>
    <r>
      <rPr>
        <sz val="13"/>
        <rFont val="新細明體"/>
        <charset val="134"/>
      </rPr>
      <t>共领金额</t>
    </r>
  </si>
  <si>
    <t>第一次工资</t>
  </si>
  <si>
    <r>
      <rPr>
        <sz val="13"/>
        <rFont val="新細明體"/>
        <charset val="134"/>
      </rPr>
      <t>最后工资</t>
    </r>
  </si>
  <si>
    <t>實發薪資</t>
  </si>
  <si>
    <r>
      <rPr>
        <sz val="13"/>
        <rFont val="新細明體"/>
        <charset val="134"/>
      </rPr>
      <t>簽</t>
    </r>
    <r>
      <rPr>
        <sz val="13"/>
        <rFont val="Khmer OS Battambang"/>
      </rPr>
      <t xml:space="preserve">     </t>
    </r>
    <r>
      <rPr>
        <sz val="13"/>
        <rFont val="新細明體"/>
        <charset val="134"/>
      </rPr>
      <t>名</t>
    </r>
  </si>
  <si>
    <t>年休假</t>
  </si>
  <si>
    <t>病假</t>
  </si>
  <si>
    <t>事假</t>
  </si>
  <si>
    <t>旷工</t>
  </si>
  <si>
    <t>出勤薪資</t>
  </si>
  <si>
    <t>全勤獎金</t>
  </si>
  <si>
    <t>職務津貼</t>
  </si>
  <si>
    <t>绩效工资</t>
  </si>
  <si>
    <t>年資津貼</t>
  </si>
  <si>
    <t>夜班小时</t>
  </si>
  <si>
    <t>夜班费</t>
  </si>
  <si>
    <r>
      <rPr>
        <sz val="13"/>
        <rFont val="新細明體"/>
        <charset val="134"/>
      </rPr>
      <t>加班小時</t>
    </r>
  </si>
  <si>
    <r>
      <rPr>
        <sz val="13"/>
        <rFont val="新細明體"/>
        <charset val="134"/>
      </rPr>
      <t>加班費</t>
    </r>
    <r>
      <rPr>
        <sz val="13"/>
        <rFont val="Khmer OS Battambang"/>
      </rPr>
      <t>1</t>
    </r>
  </si>
  <si>
    <r>
      <rPr>
        <sz val="13"/>
        <rFont val="新細明體"/>
        <charset val="134"/>
      </rPr>
      <t>加班費</t>
    </r>
    <r>
      <rPr>
        <sz val="13"/>
        <rFont val="Khmer OS Battambang"/>
      </rPr>
      <t>2</t>
    </r>
  </si>
  <si>
    <r>
      <rPr>
        <sz val="13"/>
        <rFont val="新細明體"/>
        <charset val="134"/>
      </rPr>
      <t>加班費</t>
    </r>
    <r>
      <rPr>
        <sz val="13"/>
        <rFont val="Khmer OS Battambang"/>
      </rPr>
      <t>3</t>
    </r>
  </si>
  <si>
    <t>加班小時</t>
  </si>
  <si>
    <r>
      <rPr>
        <sz val="13"/>
        <rFont val="新細明體"/>
        <charset val="134"/>
      </rPr>
      <t>加班費</t>
    </r>
    <r>
      <rPr>
        <sz val="13"/>
        <rFont val="Khmer OS Battambang"/>
      </rPr>
      <t>4</t>
    </r>
  </si>
  <si>
    <r>
      <rPr>
        <sz val="13"/>
        <rFont val="新細明體"/>
        <charset val="134"/>
      </rPr>
      <t>次數</t>
    </r>
  </si>
  <si>
    <r>
      <rPr>
        <sz val="13"/>
        <rFont val="新細明體"/>
        <charset val="134"/>
      </rPr>
      <t>加班餐費</t>
    </r>
  </si>
  <si>
    <t>美金</t>
  </si>
  <si>
    <t>柬幣</t>
  </si>
  <si>
    <t>N-E 0001</t>
  </si>
  <si>
    <t>N-E 0069</t>
  </si>
  <si>
    <t>N-E 0466</t>
  </si>
  <si>
    <t>N-E 0820</t>
  </si>
  <si>
    <t>N-E 0866</t>
  </si>
  <si>
    <t>ចុងភៅ</t>
  </si>
  <si>
    <t>N-E 1929</t>
  </si>
  <si>
    <t>N-E 0335</t>
  </si>
  <si>
    <t>N-E 0029</t>
  </si>
  <si>
    <t>N-E 0145</t>
  </si>
  <si>
    <t>N-E 0658</t>
  </si>
  <si>
    <t>N-E 1665</t>
  </si>
  <si>
    <t>N-E 0741</t>
  </si>
  <si>
    <t>N-E 0834</t>
  </si>
  <si>
    <t>N-E 1356</t>
  </si>
  <si>
    <t>N-E 0981</t>
  </si>
  <si>
    <t>N-E 1328</t>
  </si>
  <si>
    <t>N-E 1392</t>
  </si>
  <si>
    <t>N-E 1852</t>
  </si>
  <si>
    <t>N-E 1313</t>
  </si>
  <si>
    <t>N-E 0192</t>
  </si>
  <si>
    <t>N-E 0159</t>
  </si>
  <si>
    <t>N-E 0172</t>
  </si>
  <si>
    <t>N-E 0175</t>
  </si>
  <si>
    <t>N-E 0402</t>
  </si>
  <si>
    <t>N-E 0561</t>
  </si>
  <si>
    <t>N-E 0633</t>
  </si>
  <si>
    <t>N-E 0799</t>
  </si>
  <si>
    <t>N-E 1299</t>
  </si>
  <si>
    <t>N-E 0077</t>
  </si>
  <si>
    <t>N-E 0027</t>
  </si>
  <si>
    <t>N-E 0065</t>
  </si>
  <si>
    <t>N-E 0411</t>
  </si>
  <si>
    <t>N-E 0446</t>
  </si>
  <si>
    <t>N-E 1302</t>
  </si>
  <si>
    <t>N-E 1358</t>
  </si>
  <si>
    <t>N-E 0140</t>
  </si>
  <si>
    <t>N-E 1275</t>
  </si>
  <si>
    <t>N-E 0609</t>
  </si>
  <si>
    <t>N-E 0714</t>
  </si>
  <si>
    <t>N-E 1637</t>
  </si>
  <si>
    <t>N-E 1733</t>
  </si>
  <si>
    <t>N-E 0091</t>
  </si>
  <si>
    <t>N-E 0772</t>
  </si>
  <si>
    <t>N-E 1522</t>
  </si>
  <si>
    <t>N-E 1629</t>
  </si>
  <si>
    <t>N-E 0227</t>
  </si>
  <si>
    <t>N-E 1203</t>
  </si>
  <si>
    <t>N-E 0137</t>
  </si>
  <si>
    <t>N-E 1113</t>
  </si>
  <si>
    <t>N-E 1953</t>
  </si>
  <si>
    <t>N-E 0042</t>
  </si>
  <si>
    <t>N-E 0491</t>
  </si>
  <si>
    <t>N-E 0492</t>
  </si>
  <si>
    <t>N-E 0493</t>
  </si>
  <si>
    <t>N-E 0499</t>
  </si>
  <si>
    <t>N-E 0529</t>
  </si>
  <si>
    <t>N-E 1351</t>
  </si>
  <si>
    <t>N-E 1227</t>
  </si>
  <si>
    <t>N-E 1732</t>
  </si>
  <si>
    <t>N-E 1179</t>
  </si>
  <si>
    <t>N-E 1711</t>
  </si>
  <si>
    <t>N-E 1876</t>
  </si>
  <si>
    <t>N-E 1449</t>
  </si>
  <si>
    <t>N-E 1948</t>
  </si>
  <si>
    <t>N-E 1957</t>
  </si>
  <si>
    <t>អគ្គនាយករង</t>
  </si>
  <si>
    <t>នាយកប្រតិបត្តិ</t>
  </si>
  <si>
    <t>副总经理</t>
  </si>
  <si>
    <t>运营总监：</t>
  </si>
  <si>
    <t>TOTAL:</t>
  </si>
  <si>
    <t>អ្នកគ្រប់គ្រង</t>
  </si>
  <si>
    <t>ជំនួយការ</t>
  </si>
  <si>
    <t>ផ្សារ</t>
  </si>
  <si>
    <t>ស៊ុម</t>
  </si>
  <si>
    <t>Office</t>
  </si>
  <si>
    <t>ប្រាក់ជាប់ភាគទានសោធនលុយខ្មែរ</t>
  </si>
  <si>
    <t>ប្រាក់ត្រូវបង់សោធន</t>
  </si>
  <si>
    <t>ប្រាក់កាត់ថ្លៃសៀវភៅការងារ</t>
  </si>
  <si>
    <t>ប្រាក់កាត់ថ្លៃកាតធនាគារ</t>
  </si>
  <si>
    <t>ប្រាក់ជាប់ភាគទានសោធន</t>
  </si>
  <si>
    <r>
      <rPr>
        <sz val="13"/>
        <rFont val="新細明體"/>
        <charset val="134"/>
      </rPr>
      <t>加班餐費</t>
    </r>
    <r>
      <rPr>
        <sz val="13"/>
        <rFont val="Khmer OS Battambang"/>
      </rPr>
      <t>0.5</t>
    </r>
  </si>
  <si>
    <t>N-E 2164</t>
  </si>
  <si>
    <t>ស្រ៊ុន សេងហ៊ុយ</t>
  </si>
  <si>
    <t>ប្រុស</t>
  </si>
  <si>
    <t>រដ្ឋបាល</t>
  </si>
  <si>
    <t>ប្រធាន</t>
  </si>
  <si>
    <t>ឡាយ មួយអេង</t>
  </si>
  <si>
    <t>ស្រី</t>
  </si>
  <si>
    <t>អនុប្រធាន</t>
  </si>
  <si>
    <t>វ៉ន វត្ថា</t>
  </si>
  <si>
    <t>គណនេយ្យ</t>
  </si>
  <si>
    <t>SHIPPING</t>
  </si>
  <si>
    <t>នាង ហួរ</t>
  </si>
  <si>
    <t>ពេទ្យ</t>
  </si>
  <si>
    <t>វេជ្ជបណ្ឌិត</t>
  </si>
  <si>
    <t>ដាំង លីហ័រ</t>
  </si>
  <si>
    <t>ស្រ៊ុន បុប្ផាណា</t>
  </si>
  <si>
    <t>អាន សុភា</t>
  </si>
  <si>
    <t>ផលិតកម្ម</t>
  </si>
  <si>
    <t>ងិន ដាវុធ</t>
  </si>
  <si>
    <t>QCB</t>
  </si>
  <si>
    <t>ឈុន ឡេង</t>
  </si>
  <si>
    <t>សុខ​ វាន្ថា</t>
  </si>
  <si>
    <t>QCA</t>
  </si>
  <si>
    <t>នី​​ រ៉ាវី</t>
  </si>
  <si>
    <t>ជាងភ្លើង</t>
  </si>
  <si>
    <t>N-E 2290</t>
  </si>
  <si>
    <t>ម៉ែន ភារម្យ</t>
  </si>
  <si>
    <t>មេកាំបិត</t>
  </si>
  <si>
    <t>សាន់ វុត្ថា</t>
  </si>
  <si>
    <t>QC A2</t>
  </si>
  <si>
    <t>កម្មករ</t>
  </si>
  <si>
    <t>QC A1</t>
  </si>
  <si>
    <t>រ៉េត ដាវុធ</t>
  </si>
  <si>
    <t>QC B2</t>
  </si>
  <si>
    <t>QC B1</t>
  </si>
  <si>
    <t>ព្រីង សុភា</t>
  </si>
  <si>
    <t>យ៉ែម ទិត</t>
  </si>
  <si>
    <t>ងួន វីរោធ</t>
  </si>
  <si>
    <t>ពេជ្រ ជីវ៉ា</t>
  </si>
  <si>
    <t>យ៉េន បូរិទ្ធ</t>
  </si>
  <si>
    <t>នាង​ ចាន់ថន</t>
  </si>
  <si>
    <t>អាត គឹមលៀង</t>
  </si>
  <si>
    <t>រីម សម៉ាលី</t>
  </si>
  <si>
    <t>ផ្សារ B 2</t>
  </si>
  <si>
    <t>ឃុត ស្តើង</t>
  </si>
  <si>
    <t>សាក់ ធានី</t>
  </si>
  <si>
    <t>ហម​​ ថាន</t>
  </si>
  <si>
    <t>ណម​​ ឆៃយ៉ា</t>
  </si>
  <si>
    <t>គឿន ចាន់រី</t>
  </si>
  <si>
    <t>ឡេង នី</t>
  </si>
  <si>
    <t>អោក ស្រីនាត</t>
  </si>
  <si>
    <t>ស្រី គង្គា</t>
  </si>
  <si>
    <t>ស៊ុម B 2</t>
  </si>
  <si>
    <t>សៅ សំពៅ</t>
  </si>
  <si>
    <t>វិត វីន</t>
  </si>
  <si>
    <t>សេង យ៉ុន</t>
  </si>
  <si>
    <t>ជុន ជីង</t>
  </si>
  <si>
    <t>ធឿន ធា</t>
  </si>
  <si>
    <t>ហ៊ាង រ៉ានី</t>
  </si>
  <si>
    <t>ហុន ដានី</t>
  </si>
  <si>
    <t>ក័ណ្ឌ ដាវីន</t>
  </si>
  <si>
    <t>ផ្សារ A 2</t>
  </si>
  <si>
    <t>ចឹក សុភា</t>
  </si>
  <si>
    <t>រស់ ចាន់ណា</t>
  </si>
  <si>
    <t>អឿន ណរាជ</t>
  </si>
  <si>
    <t>ហ៊ុច ច័ន្ថន</t>
  </si>
  <si>
    <t>សុខ គុណ</t>
  </si>
  <si>
    <t>ស៊ុម A 2</t>
  </si>
  <si>
    <t>វ៉ុន​ ភ័ក្រ</t>
  </si>
  <si>
    <t>រ៉េន វីរះ</t>
  </si>
  <si>
    <t>មឿន វាស្នា</t>
  </si>
  <si>
    <t>ស្រី រ៉ូ</t>
  </si>
  <si>
    <t>សឿន សុខណា</t>
  </si>
  <si>
    <t>ម៉ុល ប៊ុនថន</t>
  </si>
  <si>
    <t>សេង​ សុខឡា</t>
  </si>
  <si>
    <t>ហ៊ីន ហេន</t>
  </si>
  <si>
    <t>ហេម ផា</t>
  </si>
  <si>
    <t>អ៊ួង ចន្តា</t>
  </si>
  <si>
    <t>យ៉ាន ចាន់និត</t>
  </si>
  <si>
    <t>ប៉ាង លីដា</t>
  </si>
  <si>
    <t>មិត្ត សុផល</t>
  </si>
  <si>
    <t>ហេង សុខុម</t>
  </si>
  <si>
    <t>សេង ចាន់ឡា</t>
  </si>
  <si>
    <t>ឃឹម ស្រី</t>
  </si>
  <si>
    <t>ហ៊ន បុផា</t>
  </si>
  <si>
    <t>N-E 2261</t>
  </si>
  <si>
    <t>យ៉ែម ចាន់នី</t>
  </si>
  <si>
    <t>ជាង B</t>
  </si>
  <si>
    <t xml:space="preserve">ជាង A </t>
  </si>
  <si>
    <t>ញ៉ គា</t>
  </si>
  <si>
    <t>ពុំ ទូច</t>
  </si>
  <si>
    <t>ណាល់​​  សិដ្ឋ</t>
  </si>
  <si>
    <t>ងិន​ ​ ​វិរះ</t>
  </si>
  <si>
    <t>ចាន់ ជិន</t>
  </si>
  <si>
    <t>ហ៊ឹម លាស់</t>
  </si>
  <si>
    <t>ប្រាក់ធើ្វ
ដំណើរ</t>
  </si>
  <si>
    <t>021110158</t>
  </si>
  <si>
    <t>070264959</t>
  </si>
  <si>
    <t>061654978</t>
  </si>
  <si>
    <t>010308015(01)</t>
  </si>
  <si>
    <t>051101212</t>
  </si>
  <si>
    <t>040415690</t>
  </si>
  <si>
    <t>080103211​</t>
  </si>
  <si>
    <t>ជឹម​ ភក្ដី</t>
  </si>
  <si>
    <t>យាត សីហា</t>
  </si>
  <si>
    <t>N-E 2428</t>
  </si>
  <si>
    <t>ថែប ម៉ើ</t>
  </si>
  <si>
    <t>N-E 2403</t>
  </si>
  <si>
    <t>ឃ្លាំង​ B</t>
  </si>
  <si>
    <t>ហៀង​ វិបុរ</t>
  </si>
  <si>
    <t>N-E 2404</t>
  </si>
  <si>
    <t>គណនេយ្យ</t>
    <phoneticPr fontId="0" type="noConversion"/>
  </si>
  <si>
    <t>រដ្ឋបាល</t>
    <phoneticPr fontId="0" type="noConversion"/>
  </si>
  <si>
    <t>អ្នកធើ្វតារាង</t>
    <phoneticPr fontId="0" type="noConversion"/>
  </si>
  <si>
    <t>អ្នកគ្រប់គ្រង
柬方管理员</t>
  </si>
  <si>
    <t>ជំនួយការ助理</t>
  </si>
  <si>
    <t>夫妻/孩子</t>
  </si>
  <si>
    <t>报退休金额</t>
  </si>
  <si>
    <t>缴税金额</t>
  </si>
  <si>
    <t>Zhou zixuan</t>
  </si>
  <si>
    <t>N-E 0216</t>
  </si>
  <si>
    <r>
      <rPr>
        <b/>
        <sz val="16"/>
        <rFont val="新細明體"/>
        <family val="1"/>
      </rPr>
      <t>會計</t>
    </r>
    <r>
      <rPr>
        <b/>
        <sz val="16"/>
        <rFont val="Khmer OS Battambang"/>
      </rPr>
      <t>:</t>
    </r>
  </si>
  <si>
    <r>
      <rPr>
        <b/>
        <sz val="16"/>
        <rFont val="新細明體"/>
        <family val="1"/>
      </rPr>
      <t>人事</t>
    </r>
    <r>
      <rPr>
        <b/>
        <sz val="16"/>
        <rFont val="Khmer OS Battambang"/>
      </rPr>
      <t>:</t>
    </r>
  </si>
  <si>
    <r>
      <rPr>
        <b/>
        <sz val="16"/>
        <rFont val="新細明體"/>
        <family val="1"/>
      </rPr>
      <t>制表</t>
    </r>
    <r>
      <rPr>
        <b/>
        <sz val="16"/>
        <rFont val="Khmer OS Battambang"/>
      </rPr>
      <t>:</t>
    </r>
  </si>
  <si>
    <t>ក្រុមហ៊ុន សាន់អេនើជី ថេកណឡជី (ខេមបូឌា)  ឯ.ក</t>
  </si>
  <si>
    <t>SUNENERGY TECHNOLOGY CAMBODIA)CO.,LTD</t>
  </si>
  <si>
    <r>
      <t xml:space="preserve">ផ្នែក </t>
    </r>
    <r>
      <rPr>
        <sz val="14"/>
        <rFont val="宋体"/>
        <family val="3"/>
        <charset val="134"/>
      </rPr>
      <t>部门</t>
    </r>
    <r>
      <rPr>
        <sz val="14"/>
        <rFont val="Khmer OS Battambang"/>
      </rPr>
      <t xml:space="preserve"> </t>
    </r>
  </si>
  <si>
    <t>Chines</t>
  </si>
  <si>
    <t>ប្រាក់ខែគោល</t>
    <phoneticPr fontId="0" type="noConversion"/>
  </si>
  <si>
    <t>ប្រាក់ធើ្វដំណើរ</t>
    <phoneticPr fontId="0" type="noConversion"/>
  </si>
  <si>
    <t>ច្បាប់ឈឺ</t>
    <phoneticPr fontId="0" type="noConversion"/>
  </si>
  <si>
    <t>ច្បាប់ធុរះ</t>
    <phoneticPr fontId="0" type="noConversion"/>
  </si>
  <si>
    <t>អវត្តមាន</t>
    <phoneticPr fontId="0" type="noConversion"/>
  </si>
  <si>
    <t>ប្រាក់មុខតំណែង</t>
    <phoneticPr fontId="0" type="noConversion"/>
  </si>
  <si>
    <t>ប្រាក់សមិទ្ធផល</t>
    <phoneticPr fontId="0" type="noConversion"/>
  </si>
  <si>
    <t>add 0.5</t>
    <phoneticPr fontId="0" type="noConversion"/>
  </si>
  <si>
    <t>ចំនួនបាយថែមម៉ោង</t>
  </si>
  <si>
    <t>ប្រាក់បន្ថែមផ្សេងៗ</t>
    <phoneticPr fontId="0" type="noConversion"/>
  </si>
  <si>
    <t>ប្រាក់ខែលើកទី១</t>
    <phoneticPr fontId="0" type="noConversion"/>
  </si>
  <si>
    <t>ប្រាក់ខែត្រូវបើក</t>
    <phoneticPr fontId="0" type="noConversion"/>
  </si>
  <si>
    <r>
      <rPr>
        <sz val="12"/>
        <rFont val="新細明體"/>
        <family val="1"/>
      </rPr>
      <t>序</t>
    </r>
    <r>
      <rPr>
        <sz val="12"/>
        <rFont val="Khmer OS Battambang"/>
      </rPr>
      <t xml:space="preserve"> </t>
    </r>
    <r>
      <rPr>
        <sz val="12"/>
        <rFont val="新細明體"/>
        <family val="1"/>
      </rPr>
      <t>號</t>
    </r>
  </si>
  <si>
    <r>
      <rPr>
        <sz val="12"/>
        <rFont val="新細明體"/>
        <family val="1"/>
      </rPr>
      <t>入厂日期</t>
    </r>
  </si>
  <si>
    <r>
      <rPr>
        <sz val="12"/>
        <rFont val="新細明體"/>
        <family val="1"/>
      </rPr>
      <t>姓</t>
    </r>
    <r>
      <rPr>
        <sz val="12"/>
        <rFont val="Khmer OS Battambang"/>
      </rPr>
      <t xml:space="preserve"> </t>
    </r>
    <r>
      <rPr>
        <sz val="12"/>
        <rFont val="新細明體"/>
        <family val="1"/>
      </rPr>
      <t>名</t>
    </r>
  </si>
  <si>
    <r>
      <rPr>
        <sz val="12"/>
        <rFont val="新細明體"/>
        <family val="1"/>
      </rPr>
      <t>工</t>
    </r>
    <r>
      <rPr>
        <sz val="12"/>
        <rFont val="Khmer OS Battambang"/>
      </rPr>
      <t xml:space="preserve"> </t>
    </r>
    <r>
      <rPr>
        <sz val="12"/>
        <rFont val="新細明體"/>
        <family val="1"/>
      </rPr>
      <t>號</t>
    </r>
  </si>
  <si>
    <r>
      <rPr>
        <sz val="12"/>
        <rFont val="新細明體"/>
        <family val="1"/>
      </rPr>
      <t>性</t>
    </r>
    <r>
      <rPr>
        <sz val="12"/>
        <rFont val="Khmer OS Battambang"/>
      </rPr>
      <t xml:space="preserve"> </t>
    </r>
    <r>
      <rPr>
        <sz val="12"/>
        <rFont val="新細明體"/>
        <family val="1"/>
      </rPr>
      <t>别</t>
    </r>
  </si>
  <si>
    <r>
      <rPr>
        <sz val="12"/>
        <rFont val="新細明體"/>
        <family val="1"/>
      </rPr>
      <t>单</t>
    </r>
    <r>
      <rPr>
        <sz val="12"/>
        <rFont val="Khmer OS Battambang"/>
      </rPr>
      <t xml:space="preserve"> </t>
    </r>
    <r>
      <rPr>
        <sz val="12"/>
        <rFont val="新細明體"/>
        <family val="1"/>
      </rPr>
      <t>位</t>
    </r>
  </si>
  <si>
    <r>
      <rPr>
        <sz val="12"/>
        <rFont val="新細明體"/>
        <family val="1"/>
      </rPr>
      <t>底</t>
    </r>
    <r>
      <rPr>
        <sz val="12"/>
        <rFont val="Khmer OS Battambang"/>
      </rPr>
      <t xml:space="preserve"> </t>
    </r>
    <r>
      <rPr>
        <sz val="12"/>
        <rFont val="新細明體"/>
        <family val="1"/>
      </rPr>
      <t>薪</t>
    </r>
  </si>
  <si>
    <r>
      <rPr>
        <sz val="12"/>
        <rFont val="新細明體"/>
        <family val="1"/>
      </rPr>
      <t>交通补贴</t>
    </r>
  </si>
  <si>
    <r>
      <rPr>
        <sz val="12"/>
        <color theme="5"/>
        <rFont val="新細明體"/>
        <family val="1"/>
      </rPr>
      <t>加班餐費</t>
    </r>
    <r>
      <rPr>
        <sz val="12"/>
        <color theme="5"/>
        <rFont val="Khmer OS Battambang"/>
      </rPr>
      <t>0.5</t>
    </r>
  </si>
  <si>
    <t>奖 金</t>
    <phoneticPr fontId="0" type="noConversion"/>
  </si>
  <si>
    <t>月薪小計</t>
  </si>
  <si>
    <r>
      <rPr>
        <sz val="12"/>
        <rFont val="新細明體"/>
        <family val="1"/>
      </rPr>
      <t>缴税金额</t>
    </r>
  </si>
  <si>
    <r>
      <rPr>
        <sz val="12"/>
        <rFont val="新細明體"/>
        <family val="1"/>
      </rPr>
      <t>共领金额</t>
    </r>
  </si>
  <si>
    <t>第一次工资</t>
    <phoneticPr fontId="0" type="noConversion"/>
  </si>
  <si>
    <r>
      <rPr>
        <sz val="12"/>
        <rFont val="新細明體"/>
        <family val="1"/>
      </rPr>
      <t>最后工资</t>
    </r>
  </si>
  <si>
    <r>
      <rPr>
        <sz val="12"/>
        <rFont val="新細明體"/>
        <family val="1"/>
      </rPr>
      <t>簽</t>
    </r>
    <r>
      <rPr>
        <sz val="12"/>
        <rFont val="Khmer OS Battambang"/>
      </rPr>
      <t xml:space="preserve">     </t>
    </r>
    <r>
      <rPr>
        <sz val="12"/>
        <rFont val="新細明體"/>
        <family val="1"/>
      </rPr>
      <t>名</t>
    </r>
  </si>
  <si>
    <t>病假</t>
    <phoneticPr fontId="0" type="noConversion"/>
  </si>
  <si>
    <t>事假</t>
    <phoneticPr fontId="0" type="noConversion"/>
  </si>
  <si>
    <t>旷工</t>
    <phoneticPr fontId="0" type="noConversion"/>
  </si>
  <si>
    <t>绩效工资</t>
    <phoneticPr fontId="0" type="noConversion"/>
  </si>
  <si>
    <r>
      <rPr>
        <sz val="12"/>
        <rFont val="新細明體"/>
        <family val="1"/>
      </rPr>
      <t>加班小時</t>
    </r>
  </si>
  <si>
    <r>
      <rPr>
        <sz val="12"/>
        <rFont val="新細明體"/>
        <family val="1"/>
      </rPr>
      <t>加班費</t>
    </r>
    <r>
      <rPr>
        <sz val="12"/>
        <rFont val="Khmer OS Battambang"/>
      </rPr>
      <t>1</t>
    </r>
  </si>
  <si>
    <r>
      <rPr>
        <sz val="12"/>
        <rFont val="新細明體"/>
        <family val="1"/>
      </rPr>
      <t>加班費</t>
    </r>
    <r>
      <rPr>
        <sz val="12"/>
        <rFont val="Khmer OS Battambang"/>
      </rPr>
      <t>2</t>
    </r>
  </si>
  <si>
    <r>
      <rPr>
        <sz val="12"/>
        <rFont val="新細明體"/>
        <family val="1"/>
      </rPr>
      <t>加班費</t>
    </r>
    <r>
      <rPr>
        <sz val="12"/>
        <rFont val="Khmer OS Battambang"/>
      </rPr>
      <t>3</t>
    </r>
  </si>
  <si>
    <r>
      <rPr>
        <sz val="12"/>
        <rFont val="新細明體"/>
        <family val="1"/>
      </rPr>
      <t>加班費</t>
    </r>
    <r>
      <rPr>
        <sz val="12"/>
        <rFont val="Khmer OS Battambang"/>
      </rPr>
      <t>4</t>
    </r>
  </si>
  <si>
    <r>
      <rPr>
        <sz val="12"/>
        <rFont val="新細明體"/>
        <family val="1"/>
      </rPr>
      <t>次數</t>
    </r>
  </si>
  <si>
    <r>
      <rPr>
        <sz val="12"/>
        <rFont val="新細明體"/>
        <family val="1"/>
      </rPr>
      <t>加班餐費</t>
    </r>
  </si>
  <si>
    <t>美金</t>
    <phoneticPr fontId="0" type="noConversion"/>
  </si>
  <si>
    <t>柬幣</t>
    <phoneticPr fontId="0" type="noConversion"/>
  </si>
  <si>
    <t>នាយក</t>
  </si>
  <si>
    <r>
      <rPr>
        <b/>
        <sz val="14"/>
        <rFont val="新細明體"/>
        <family val="1"/>
      </rPr>
      <t>會計</t>
    </r>
    <r>
      <rPr>
        <b/>
        <sz val="14"/>
        <rFont val="Khmer OS Battambang"/>
      </rPr>
      <t>:</t>
    </r>
  </si>
  <si>
    <r>
      <rPr>
        <b/>
        <sz val="14"/>
        <rFont val="新細明體"/>
        <family val="1"/>
      </rPr>
      <t>人事</t>
    </r>
    <r>
      <rPr>
        <b/>
        <sz val="14"/>
        <rFont val="Khmer OS Battambang"/>
      </rPr>
      <t>:</t>
    </r>
  </si>
  <si>
    <r>
      <rPr>
        <b/>
        <sz val="14"/>
        <rFont val="新細明體"/>
        <family val="1"/>
      </rPr>
      <t>制表</t>
    </r>
    <r>
      <rPr>
        <b/>
        <sz val="14"/>
        <rFont val="Khmer OS Battambang"/>
      </rPr>
      <t>:</t>
    </r>
  </si>
  <si>
    <t>N-E 2525</t>
  </si>
  <si>
    <t>សុខលាប សុខឡៅ</t>
  </si>
  <si>
    <t>工 號</t>
  </si>
  <si>
    <t>姓 名</t>
  </si>
  <si>
    <t>ឈុន ឡៃធូ</t>
  </si>
  <si>
    <t>CHHUN LAI THOU</t>
  </si>
  <si>
    <t>N-E 2527</t>
  </si>
  <si>
    <t>បាន សុខចាន់</t>
  </si>
  <si>
    <t>N-E 2529</t>
  </si>
  <si>
    <t>សន្តិសុខ</t>
  </si>
  <si>
    <t>退休金额</t>
  </si>
  <si>
    <t>性 别</t>
  </si>
  <si>
    <t>单 位</t>
  </si>
  <si>
    <t>序 號</t>
  </si>
  <si>
    <t xml:space="preserve">ឃ្លាំង​ </t>
  </si>
  <si>
    <t>N-E 2531</t>
  </si>
  <si>
    <t>សំ ឬទ្ធី</t>
  </si>
  <si>
    <t>016320035</t>
  </si>
  <si>
    <t>លេខគណនី</t>
  </si>
  <si>
    <t>តារាងប្រាក់ខែកម្មករ និយោជិកប្រចាំខែ សីហា ឆ្នាំ 2024</t>
  </si>
  <si>
    <t>员工薪资表 08月 2024年</t>
  </si>
  <si>
    <t>N-E 2535</t>
  </si>
  <si>
    <t>ឌឹម រាជ</t>
  </si>
  <si>
    <t>DEOM RACH</t>
  </si>
  <si>
    <t>តារាងប្រាក់ខែកម្មករ និយោជិកប្រចាំខែកុម្ភៈ ឆ្នាំ 2025</t>
  </si>
  <si>
    <t>员工薪资表02月​​​​ 2025年</t>
  </si>
  <si>
    <t>N-E 2536</t>
  </si>
  <si>
    <t>ឯក វិរៈ</t>
  </si>
  <si>
    <t>EK VIRAK</t>
  </si>
  <si>
    <t>SRUN SENGHUY</t>
  </si>
  <si>
    <t>LAY MOUYENG</t>
  </si>
  <si>
    <t>VOUN VUTHA</t>
  </si>
  <si>
    <t>NEANG HOUR</t>
  </si>
  <si>
    <t>0010005636642</t>
  </si>
  <si>
    <t>DAING LYHOUR</t>
  </si>
  <si>
    <t>SRUN BOPHANA</t>
  </si>
  <si>
    <t>AN SOPHEA</t>
  </si>
  <si>
    <t>NGIN DAVUTH</t>
  </si>
  <si>
    <t>CHHUN LENG</t>
  </si>
  <si>
    <t>SOK VANTHA</t>
  </si>
  <si>
    <t>NY RAVY</t>
  </si>
  <si>
    <t>MEN PHEAROM</t>
  </si>
  <si>
    <t>SANN VUTHA</t>
  </si>
  <si>
    <t>RET DAVOT</t>
  </si>
  <si>
    <t>YEAT SEYHA</t>
  </si>
  <si>
    <t>YEOM TITH</t>
  </si>
  <si>
    <t>NGOUN VIROTH</t>
  </si>
  <si>
    <t>YEN BORETH</t>
  </si>
  <si>
    <t>061322038(01)</t>
  </si>
  <si>
    <t>PRING SOPHEA</t>
  </si>
  <si>
    <t>PECH CHIVA</t>
  </si>
  <si>
    <t>THEB MOEU</t>
  </si>
  <si>
    <t>RIM SORMALY</t>
  </si>
  <si>
    <t>050908603</t>
  </si>
  <si>
    <t>KHUT SDOEUNG</t>
  </si>
  <si>
    <t>101281517</t>
  </si>
  <si>
    <t>SAK THEANY</t>
  </si>
  <si>
    <t>010887789</t>
  </si>
  <si>
    <t>HOM THAN</t>
  </si>
  <si>
    <t>050865816</t>
  </si>
  <si>
    <t>NAM CHHAIYA</t>
  </si>
  <si>
    <t>040410355</t>
  </si>
  <si>
    <t>KOEUN CHANRY</t>
  </si>
  <si>
    <t>0010005640054</t>
  </si>
  <si>
    <t>051631081</t>
  </si>
  <si>
    <t>LENG NY</t>
  </si>
  <si>
    <t>040256876(01)</t>
  </si>
  <si>
    <t>AOK SREYNEAT</t>
  </si>
  <si>
    <t>SREY KUNGKEA</t>
  </si>
  <si>
    <t>101299134</t>
  </si>
  <si>
    <t>SAU SOMPOV</t>
  </si>
  <si>
    <t>061371943</t>
  </si>
  <si>
    <t>VITH VIN</t>
  </si>
  <si>
    <t>150765703</t>
  </si>
  <si>
    <t>SENG YON</t>
  </si>
  <si>
    <t>180398045</t>
  </si>
  <si>
    <t>CHUN CHING</t>
  </si>
  <si>
    <t>020090522</t>
  </si>
  <si>
    <t>SENG SOKLA</t>
  </si>
  <si>
    <t>100572929(01)</t>
  </si>
  <si>
    <t>THOEUN THEA</t>
  </si>
  <si>
    <t>HEANG RANY</t>
  </si>
  <si>
    <t>070138128(01)</t>
  </si>
  <si>
    <t>MOEURN VEA SNA</t>
  </si>
  <si>
    <t>0010005636278</t>
  </si>
  <si>
    <t>HON DANY</t>
  </si>
  <si>
    <t>051517590</t>
  </si>
  <si>
    <t>CHOEK SOPHEA</t>
  </si>
  <si>
    <t>020981731</t>
  </si>
  <si>
    <t>RUOS CHANNA</t>
  </si>
  <si>
    <t>OEUN NAREACH</t>
  </si>
  <si>
    <t>HOUCH CHANTHON</t>
  </si>
  <si>
    <t>0010005639218</t>
  </si>
  <si>
    <t>HORN BOPHA</t>
  </si>
  <si>
    <t>0010005932225</t>
  </si>
  <si>
    <t>SOK KUN</t>
  </si>
  <si>
    <t>011276326</t>
  </si>
  <si>
    <t>KANN DAVIN</t>
  </si>
  <si>
    <t>REN VIRAK</t>
  </si>
  <si>
    <t>ATH KIMLEANG</t>
  </si>
  <si>
    <t>021297642</t>
  </si>
  <si>
    <t>VON PHEAK</t>
  </si>
  <si>
    <t>051218364</t>
  </si>
  <si>
    <t>NEANG CHAN THORN</t>
  </si>
  <si>
    <t>CHOEM PHEAKDEY</t>
  </si>
  <si>
    <t>0010006054795</t>
  </si>
  <si>
    <t>SREY RO</t>
  </si>
  <si>
    <t>SEOURN SOKNA</t>
  </si>
  <si>
    <t>061104633</t>
  </si>
  <si>
    <t>MUL BUNTHAN</t>
  </si>
  <si>
    <t>040410127​​</t>
  </si>
  <si>
    <t>HIN HEN</t>
  </si>
  <si>
    <t>HEANG VIBOL</t>
  </si>
  <si>
    <t>010807738(01)</t>
  </si>
  <si>
    <t>YEM CHANNY</t>
  </si>
  <si>
    <t>100685169</t>
  </si>
  <si>
    <t>NHOR KEA</t>
  </si>
  <si>
    <t>051560814</t>
  </si>
  <si>
    <t>POM TOUCH</t>
  </si>
  <si>
    <t>101425026</t>
  </si>
  <si>
    <t>NAL SETH</t>
  </si>
  <si>
    <t>062216705</t>
  </si>
  <si>
    <t>NGEN VERAK</t>
  </si>
  <si>
    <t>170671264</t>
  </si>
  <si>
    <t>CHAN CHIN</t>
  </si>
  <si>
    <t>020789441</t>
  </si>
  <si>
    <t>HIM LORS</t>
  </si>
  <si>
    <t>HEM PHA</t>
  </si>
  <si>
    <t>UONG CHANDA</t>
  </si>
  <si>
    <t>0010005591568</t>
  </si>
  <si>
    <t>010001288(01)</t>
  </si>
  <si>
    <t>YAN CHANNET</t>
  </si>
  <si>
    <t>HENG SOKHOM</t>
  </si>
  <si>
    <t>PANG LIDA</t>
  </si>
  <si>
    <t>0010005640216</t>
  </si>
  <si>
    <t>MITH SOPHAL</t>
  </si>
  <si>
    <t>0010005640305</t>
  </si>
  <si>
    <t>SENG CHANLA</t>
  </si>
  <si>
    <t>0010005697668</t>
  </si>
  <si>
    <t>KHOEM SREY</t>
  </si>
  <si>
    <t>SOKLEAB SOKLAO</t>
  </si>
  <si>
    <t>BAN SOKCHAN</t>
  </si>
  <si>
    <t>0010005926993</t>
  </si>
  <si>
    <t>SAM RITHY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</si>
</sst>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0000000000000"/>
    <numFmt numFmtId="166" formatCode="0.00_ "/>
    <numFmt numFmtId="167" formatCode="000000000"/>
    <numFmt numFmtId="168" formatCode="0.0000000"/>
    <numFmt numFmtId="169" formatCode="dd\.mm\.yyyy;@"/>
    <numFmt numFmtId="170" formatCode="_ * #,##0.00_ ;_ * \-#,##0.00_ ;_ * &quot;-&quot;??_ ;_ @_ "/>
    <numFmt numFmtId="171" formatCode="d/m/yyyy;@"/>
    <numFmt numFmtId="172" formatCode="_-* #,##0_-;\-* #,##0_-;_-* &quot;-&quot;??_-;_-@_-"/>
    <numFmt numFmtId="173" formatCode="0_ "/>
    <numFmt numFmtId="174" formatCode="_-* #,##0.00_-;\-* #,##0.00_-;_-* &quot;-&quot;??_-;_-@_-"/>
    <numFmt numFmtId="175" formatCode="_(* #,##0_);_(* \(#,##0\);_(* &quot;-&quot;??_);_(@_)"/>
    <numFmt numFmtId="176" formatCode="&quot;$&quot;#,##0.00"/>
    <numFmt numFmtId="177" formatCode="[$-13C09]d/m/yyyy;@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新細明體"/>
      <family val="1"/>
      <charset val="136"/>
    </font>
    <font>
      <b/>
      <sz val="20"/>
      <name val="Khmer OS Battambang"/>
    </font>
    <font>
      <sz val="11"/>
      <name val="Khmer OS Battambang"/>
    </font>
    <font>
      <b/>
      <sz val="20"/>
      <name val="Adobe Caslon Pro Bold"/>
      <family val="1"/>
    </font>
    <font>
      <b/>
      <sz val="11"/>
      <name val="Khmer OS Battambang"/>
    </font>
    <font>
      <b/>
      <sz val="16"/>
      <name val="Khmer OS Battambang"/>
    </font>
    <font>
      <b/>
      <sz val="14"/>
      <name val="Khmer OS Battambang"/>
    </font>
    <font>
      <b/>
      <sz val="12"/>
      <name val="Khmer OS Battambang"/>
    </font>
    <font>
      <sz val="13"/>
      <name val="Khmer OS Battambang"/>
    </font>
    <font>
      <sz val="13"/>
      <color indexed="8"/>
      <name val="Khmer OS Battambang"/>
    </font>
    <font>
      <sz val="11"/>
      <color indexed="8"/>
      <name val="Calibri"/>
      <family val="2"/>
    </font>
    <font>
      <sz val="13"/>
      <name val="新細明體"/>
      <charset val="134"/>
    </font>
    <font>
      <sz val="13"/>
      <name val="宋体"/>
      <charset val="134"/>
    </font>
    <font>
      <sz val="13"/>
      <name val="Calibri"/>
      <family val="2"/>
      <scheme val="minor"/>
    </font>
    <font>
      <sz val="9"/>
      <name val="Khmer OS Battambang"/>
    </font>
    <font>
      <sz val="8"/>
      <name val="Khmer OS Battambang"/>
    </font>
    <font>
      <sz val="13"/>
      <color theme="1"/>
      <name val="Khmer OS Battambang"/>
    </font>
    <font>
      <sz val="12"/>
      <color theme="1"/>
      <name val="Khmer OS Battambang"/>
    </font>
    <font>
      <b/>
      <sz val="9"/>
      <name val="Khmer OS Battambang"/>
    </font>
    <font>
      <sz val="10"/>
      <name val="Khmer OS Battambang"/>
    </font>
    <font>
      <b/>
      <sz val="11"/>
      <color indexed="48"/>
      <name val="Khmer OS Battambang"/>
    </font>
    <font>
      <sz val="14"/>
      <name val="Khmer OS Battambang"/>
    </font>
    <font>
      <sz val="11"/>
      <color theme="1"/>
      <name val="Khmer OS Battambang"/>
    </font>
    <font>
      <sz val="12"/>
      <name val="新細明體"/>
      <family val="1"/>
    </font>
    <font>
      <sz val="12"/>
      <name val="Khmer OS Battambang"/>
    </font>
    <font>
      <sz val="11"/>
      <color theme="1"/>
      <name val="Calibri"/>
      <family val="2"/>
      <charset val="134"/>
      <scheme val="minor"/>
    </font>
    <font>
      <sz val="16"/>
      <name val="Khmer OS Battambang"/>
    </font>
    <font>
      <b/>
      <sz val="16"/>
      <color theme="1"/>
      <name val="Khmer OS Battambang"/>
    </font>
    <font>
      <b/>
      <sz val="16"/>
      <color theme="1"/>
      <name val="Calibri"/>
      <family val="2"/>
      <scheme val="minor"/>
    </font>
    <font>
      <b/>
      <sz val="16"/>
      <name val="新細明體"/>
      <family val="1"/>
    </font>
    <font>
      <sz val="14"/>
      <name val="宋体"/>
      <family val="3"/>
      <charset val="134"/>
    </font>
    <font>
      <sz val="12"/>
      <color indexed="8"/>
      <name val="Khmer OS Battambang"/>
    </font>
    <font>
      <sz val="12"/>
      <color theme="5"/>
      <name val="Khmer OS Battambang"/>
    </font>
    <font>
      <b/>
      <sz val="11"/>
      <color indexed="12"/>
      <name val="Khmer OS Battambang"/>
    </font>
    <font>
      <b/>
      <sz val="13"/>
      <color indexed="12"/>
      <name val="Khmer OS Battambang"/>
    </font>
    <font>
      <sz val="12"/>
      <color theme="5"/>
      <name val="新細明體"/>
      <family val="1"/>
    </font>
    <font>
      <sz val="12"/>
      <name val="宋体"/>
      <family val="3"/>
      <charset val="134"/>
    </font>
    <font>
      <sz val="12"/>
      <name val="Calibri"/>
      <family val="2"/>
      <scheme val="minor"/>
    </font>
    <font>
      <b/>
      <sz val="14"/>
      <color theme="1"/>
      <name val="Khmer OS Battambang"/>
    </font>
    <font>
      <b/>
      <sz val="14"/>
      <color theme="1"/>
      <name val="Calibri"/>
      <family val="2"/>
      <scheme val="minor"/>
    </font>
    <font>
      <b/>
      <sz val="14"/>
      <name val="新細明體"/>
      <family val="1"/>
    </font>
    <font>
      <b/>
      <sz val="14"/>
      <color indexed="10"/>
      <name val="Khmer OS Battambang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25">
    <xf numFmtId="177" fontId="0" fillId="0" borderId="0"/>
    <xf numFmtId="43" fontId="1" fillId="0" borderId="0" applyFont="0" applyFill="0" applyBorder="0" applyAlignment="0" applyProtection="0"/>
    <xf numFmtId="177" fontId="1" fillId="0" borderId="0"/>
    <xf numFmtId="164" fontId="2" fillId="0" borderId="0" applyFont="0" applyFill="0" applyBorder="0" applyAlignment="0" applyProtection="0">
      <alignment vertical="center"/>
    </xf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2" fillId="0" borderId="0">
      <alignment vertical="center"/>
    </xf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44" fontId="1" fillId="0" borderId="0" applyFont="0" applyFill="0" applyBorder="0" applyAlignment="0" applyProtection="0"/>
    <xf numFmtId="166" fontId="12" fillId="0" borderId="0">
      <alignment vertical="center"/>
    </xf>
    <xf numFmtId="177" fontId="1" fillId="0" borderId="0"/>
    <xf numFmtId="177" fontId="1" fillId="0" borderId="0"/>
    <xf numFmtId="177" fontId="1" fillId="0" borderId="0"/>
    <xf numFmtId="177" fontId="1" fillId="0" borderId="0"/>
    <xf numFmtId="166" fontId="12" fillId="0" borderId="0">
      <alignment vertical="center"/>
    </xf>
    <xf numFmtId="166" fontId="25" fillId="0" borderId="0"/>
    <xf numFmtId="177" fontId="1" fillId="0" borderId="0"/>
    <xf numFmtId="177" fontId="1" fillId="0" borderId="0"/>
    <xf numFmtId="170" fontId="27" fillId="0" borderId="0" applyFont="0" applyFill="0" applyBorder="0" applyAlignment="0" applyProtection="0">
      <alignment vertical="center"/>
    </xf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44" fillId="0" borderId="0">
      <alignment vertical="center"/>
    </xf>
    <xf numFmtId="177" fontId="1" fillId="0" borderId="0"/>
    <xf numFmtId="177" fontId="1" fillId="0" borderId="0"/>
    <xf numFmtId="177" fontId="1" fillId="0" borderId="0"/>
    <xf numFmtId="177" fontId="27" fillId="0" borderId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7" fontId="12" fillId="0" borderId="0">
      <alignment vertical="center"/>
    </xf>
    <xf numFmtId="177" fontId="25" fillId="0" borderId="0"/>
    <xf numFmtId="177" fontId="27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44" fillId="0" borderId="0">
      <alignment vertical="center"/>
    </xf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43" fontId="1" fillId="0" borderId="0" applyFont="0" applyFill="0" applyBorder="0" applyAlignment="0" applyProtection="0"/>
    <xf numFmtId="177" fontId="1" fillId="0" borderId="0"/>
    <xf numFmtId="177" fontId="1" fillId="0" borderId="0"/>
    <xf numFmtId="177" fontId="1" fillId="0" borderId="0"/>
  </cellStyleXfs>
  <cellXfs count="343">
    <xf numFmtId="177" fontId="0" fillId="0" borderId="0" xfId="0"/>
    <xf numFmtId="2" fontId="9" fillId="0" borderId="0" xfId="1" applyNumberFormat="1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2" fontId="10" fillId="5" borderId="1" xfId="1" applyNumberFormat="1" applyFont="1" applyFill="1" applyBorder="1" applyAlignment="1">
      <alignment horizontal="center" vertical="center" wrapText="1" shrinkToFit="1"/>
    </xf>
    <xf numFmtId="43" fontId="10" fillId="5" borderId="1" xfId="1" applyFont="1" applyFill="1" applyBorder="1" applyAlignment="1">
      <alignment horizontal="center" vertical="center" wrapText="1" shrinkToFit="1"/>
    </xf>
    <xf numFmtId="43" fontId="10" fillId="5" borderId="1" xfId="1" applyFont="1" applyFill="1" applyBorder="1" applyAlignment="1">
      <alignment horizontal="center" vertical="center" textRotation="255"/>
    </xf>
    <xf numFmtId="2" fontId="10" fillId="5" borderId="1" xfId="1" applyNumberFormat="1" applyFont="1" applyFill="1" applyBorder="1" applyAlignment="1">
      <alignment horizontal="center" vertical="center" textRotation="255"/>
    </xf>
    <xf numFmtId="2" fontId="15" fillId="5" borderId="1" xfId="1" applyNumberFormat="1" applyFont="1" applyFill="1" applyBorder="1" applyAlignment="1">
      <alignment horizontal="center" vertical="center" textRotation="255"/>
    </xf>
    <xf numFmtId="2" fontId="10" fillId="0" borderId="1" xfId="1" applyNumberFormat="1" applyFont="1" applyBorder="1" applyAlignment="1">
      <alignment horizontal="center" vertical="center"/>
    </xf>
    <xf numFmtId="2" fontId="10" fillId="0" borderId="1" xfId="1" applyNumberFormat="1" applyFont="1" applyFill="1" applyBorder="1" applyAlignment="1">
      <alignment horizontal="center" vertical="center"/>
    </xf>
    <xf numFmtId="2" fontId="10" fillId="7" borderId="1" xfId="1" applyNumberFormat="1" applyFont="1" applyFill="1" applyBorder="1" applyAlignment="1">
      <alignment horizontal="center" vertical="center"/>
    </xf>
    <xf numFmtId="2" fontId="10" fillId="4" borderId="1" xfId="1" applyNumberFormat="1" applyFont="1" applyFill="1" applyBorder="1" applyAlignment="1">
      <alignment horizontal="center" vertical="center"/>
    </xf>
    <xf numFmtId="43" fontId="10" fillId="0" borderId="1" xfId="1" applyFont="1" applyFill="1" applyBorder="1" applyAlignment="1">
      <alignment horizontal="center" vertical="center"/>
    </xf>
    <xf numFmtId="2" fontId="9" fillId="0" borderId="4" xfId="1" applyNumberFormat="1" applyFont="1" applyBorder="1" applyAlignment="1">
      <alignment horizontal="center" vertical="center"/>
    </xf>
    <xf numFmtId="2" fontId="10" fillId="0" borderId="1" xfId="1" applyNumberFormat="1" applyFont="1" applyBorder="1" applyAlignment="1">
      <alignment horizontal="center" vertical="center" shrinkToFit="1"/>
    </xf>
    <xf numFmtId="2" fontId="4" fillId="0" borderId="0" xfId="1" applyNumberFormat="1" applyFont="1" applyAlignment="1">
      <alignment horizontal="center" vertical="center"/>
    </xf>
    <xf numFmtId="43" fontId="6" fillId="0" borderId="0" xfId="1" applyFont="1" applyAlignment="1">
      <alignment horizontal="center" vertical="center"/>
    </xf>
    <xf numFmtId="2" fontId="4" fillId="0" borderId="0" xfId="1" applyNumberFormat="1" applyFont="1" applyFill="1" applyAlignment="1">
      <alignment horizontal="center" vertical="center"/>
    </xf>
    <xf numFmtId="43" fontId="4" fillId="0" borderId="0" xfId="1" applyFont="1" applyAlignment="1">
      <alignment horizontal="center" vertical="center"/>
    </xf>
    <xf numFmtId="43" fontId="10" fillId="0" borderId="1" xfId="1" applyFont="1" applyBorder="1" applyAlignment="1">
      <alignment horizontal="center" vertical="center" wrapText="1" shrinkToFit="1"/>
    </xf>
    <xf numFmtId="2" fontId="18" fillId="2" borderId="1" xfId="1" applyNumberFormat="1" applyFont="1" applyFill="1" applyBorder="1" applyAlignment="1">
      <alignment horizontal="center" vertical="center" shrinkToFit="1"/>
    </xf>
    <xf numFmtId="2" fontId="10" fillId="0" borderId="1" xfId="1" applyNumberFormat="1" applyFont="1" applyBorder="1" applyAlignment="1">
      <alignment horizontal="center" vertical="center" wrapText="1"/>
    </xf>
    <xf numFmtId="43" fontId="10" fillId="0" borderId="1" xfId="1" applyFont="1" applyFill="1" applyBorder="1" applyAlignment="1">
      <alignment horizontal="center" vertical="center" shrinkToFit="1"/>
    </xf>
    <xf numFmtId="2" fontId="19" fillId="0" borderId="1" xfId="1" applyNumberFormat="1" applyFont="1" applyFill="1" applyBorder="1" applyAlignment="1">
      <alignment horizontal="center" vertical="center" shrinkToFit="1"/>
    </xf>
    <xf numFmtId="2" fontId="4" fillId="0" borderId="1" xfId="1" applyNumberFormat="1" applyFont="1" applyFill="1" applyBorder="1" applyAlignment="1">
      <alignment horizontal="center" vertical="center" wrapText="1"/>
    </xf>
    <xf numFmtId="43" fontId="10" fillId="0" borderId="1" xfId="1" applyFont="1" applyFill="1" applyBorder="1" applyAlignment="1">
      <alignment horizontal="center" vertical="center" wrapText="1" shrinkToFit="1"/>
    </xf>
    <xf numFmtId="165" fontId="4" fillId="0" borderId="0" xfId="1" applyNumberFormat="1" applyFont="1" applyFill="1" applyAlignment="1">
      <alignment horizontal="center" vertical="center"/>
    </xf>
    <xf numFmtId="43" fontId="4" fillId="0" borderId="0" xfId="1" applyFont="1" applyAlignment="1">
      <alignment horizontal="center" vertical="center" wrapText="1"/>
    </xf>
    <xf numFmtId="2" fontId="4" fillId="0" borderId="0" xfId="1" applyNumberFormat="1" applyFont="1" applyAlignment="1">
      <alignment horizontal="center" vertical="center" wrapText="1"/>
    </xf>
    <xf numFmtId="43" fontId="4" fillId="0" borderId="0" xfId="1" applyNumberFormat="1" applyFont="1" applyAlignment="1">
      <alignment horizontal="center" vertical="center"/>
    </xf>
    <xf numFmtId="43" fontId="4" fillId="0" borderId="1" xfId="1" applyFont="1" applyBorder="1" applyAlignment="1">
      <alignment horizontal="center" vertical="center" wrapText="1" shrinkToFit="1"/>
    </xf>
    <xf numFmtId="43" fontId="4" fillId="0" borderId="1" xfId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/>
    </xf>
    <xf numFmtId="43" fontId="22" fillId="0" borderId="1" xfId="1" applyFont="1" applyBorder="1" applyAlignment="1">
      <alignment horizontal="center" vertical="center"/>
    </xf>
    <xf numFmtId="177" fontId="9" fillId="0" borderId="0" xfId="1" applyNumberFormat="1" applyFont="1" applyFill="1" applyAlignment="1">
      <alignment horizontal="center" vertical="center"/>
    </xf>
    <xf numFmtId="177" fontId="10" fillId="0" borderId="1" xfId="1" applyNumberFormat="1" applyFont="1" applyFill="1" applyBorder="1" applyAlignment="1">
      <alignment horizontal="center" vertical="center" wrapText="1" shrinkToFit="1"/>
    </xf>
    <xf numFmtId="177" fontId="10" fillId="0" borderId="1" xfId="1" applyNumberFormat="1" applyFont="1" applyFill="1" applyBorder="1" applyAlignment="1">
      <alignment horizontal="center" vertical="center"/>
    </xf>
    <xf numFmtId="177" fontId="4" fillId="0" borderId="0" xfId="1" applyNumberFormat="1" applyFont="1" applyFill="1" applyAlignment="1">
      <alignment horizontal="center" vertical="center"/>
    </xf>
    <xf numFmtId="177" fontId="4" fillId="0" borderId="0" xfId="1" applyNumberFormat="1" applyFont="1" applyFill="1" applyAlignment="1">
      <alignment horizontal="center" vertical="center" wrapText="1"/>
    </xf>
    <xf numFmtId="177" fontId="4" fillId="0" borderId="0" xfId="1" applyNumberFormat="1" applyFont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2" fontId="6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69" fontId="8" fillId="0" borderId="4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 wrapText="1"/>
    </xf>
    <xf numFmtId="177" fontId="9" fillId="0" borderId="0" xfId="0" applyNumberFormat="1" applyFont="1" applyFill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177" fontId="9" fillId="0" borderId="4" xfId="0" applyNumberFormat="1" applyFont="1" applyBorder="1" applyAlignment="1">
      <alignment horizontal="center" vertical="center"/>
    </xf>
    <xf numFmtId="169" fontId="11" fillId="0" borderId="1" xfId="0" applyNumberFormat="1" applyFont="1" applyFill="1" applyBorder="1" applyAlignment="1">
      <alignment horizontal="center" vertical="center" wrapText="1" shrinkToFit="1"/>
    </xf>
    <xf numFmtId="177" fontId="10" fillId="0" borderId="1" xfId="0" applyNumberFormat="1" applyFont="1" applyFill="1" applyBorder="1" applyAlignment="1">
      <alignment horizontal="center" vertical="center" wrapText="1" shrinkToFit="1"/>
    </xf>
    <xf numFmtId="165" fontId="10" fillId="0" borderId="1" xfId="0" applyNumberFormat="1" applyFont="1" applyFill="1" applyBorder="1" applyAlignment="1">
      <alignment horizontal="center" vertical="center" wrapText="1" shrinkToFit="1"/>
    </xf>
    <xf numFmtId="177" fontId="10" fillId="0" borderId="1" xfId="0" applyNumberFormat="1" applyFont="1" applyFill="1" applyBorder="1" applyAlignment="1">
      <alignment horizontal="center" vertical="center" shrinkToFit="1"/>
    </xf>
    <xf numFmtId="2" fontId="10" fillId="5" borderId="1" xfId="0" applyNumberFormat="1" applyFont="1" applyFill="1" applyBorder="1" applyAlignment="1">
      <alignment horizontal="center" vertical="center" wrapText="1" shrinkToFit="1"/>
    </xf>
    <xf numFmtId="177" fontId="10" fillId="5" borderId="1" xfId="0" applyNumberFormat="1" applyFont="1" applyFill="1" applyBorder="1" applyAlignment="1">
      <alignment horizontal="center" vertical="center" wrapText="1" shrinkToFit="1"/>
    </xf>
    <xf numFmtId="177" fontId="16" fillId="0" borderId="0" xfId="0" applyNumberFormat="1" applyFont="1" applyAlignment="1">
      <alignment horizontal="center" vertical="center"/>
    </xf>
    <xf numFmtId="177" fontId="17" fillId="0" borderId="0" xfId="0" applyNumberFormat="1" applyFont="1" applyAlignment="1">
      <alignment horizontal="center" vertical="center"/>
    </xf>
    <xf numFmtId="2" fontId="10" fillId="5" borderId="1" xfId="0" applyNumberFormat="1" applyFont="1" applyFill="1" applyBorder="1" applyAlignment="1">
      <alignment horizontal="center" vertical="center" textRotation="255"/>
    </xf>
    <xf numFmtId="169" fontId="10" fillId="0" borderId="1" xfId="0" applyNumberFormat="1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167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2" fontId="10" fillId="7" borderId="1" xfId="0" applyNumberFormat="1" applyFont="1" applyFill="1" applyBorder="1" applyAlignment="1">
      <alignment horizontal="center" vertical="center"/>
    </xf>
    <xf numFmtId="2" fontId="10" fillId="6" borderId="1" xfId="0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 shrinkToFit="1"/>
    </xf>
    <xf numFmtId="2" fontId="16" fillId="0" borderId="0" xfId="0" applyNumberFormat="1" applyFont="1" applyAlignment="1">
      <alignment horizontal="center" vertical="center"/>
    </xf>
    <xf numFmtId="2" fontId="20" fillId="0" borderId="0" xfId="0" applyNumberFormat="1" applyFont="1" applyAlignment="1">
      <alignment horizontal="center" vertical="center"/>
    </xf>
    <xf numFmtId="168" fontId="16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0" xfId="0" applyAlignment="1">
      <alignment horizontal="center" vertical="center"/>
    </xf>
    <xf numFmtId="177" fontId="20" fillId="0" borderId="0" xfId="0" applyNumberFormat="1" applyFont="1" applyAlignment="1">
      <alignment horizontal="center" vertical="center"/>
    </xf>
    <xf numFmtId="177" fontId="20" fillId="0" borderId="0" xfId="0" applyNumberFormat="1" applyFont="1" applyFill="1" applyAlignment="1">
      <alignment horizontal="center" vertical="center"/>
    </xf>
    <xf numFmtId="177" fontId="16" fillId="0" borderId="0" xfId="0" applyNumberFormat="1" applyFont="1" applyFill="1" applyAlignment="1">
      <alignment horizontal="center" vertical="center"/>
    </xf>
    <xf numFmtId="169" fontId="21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shrinkToFit="1"/>
    </xf>
    <xf numFmtId="169" fontId="6" fillId="0" borderId="0" xfId="0" applyNumberFormat="1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77" fontId="17" fillId="0" borderId="0" xfId="0" applyNumberFormat="1" applyFont="1" applyFill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 shrinkToFit="1"/>
    </xf>
    <xf numFmtId="177" fontId="23" fillId="0" borderId="0" xfId="0" applyNumberFormat="1" applyFont="1" applyFill="1" applyAlignment="1">
      <alignment horizontal="center" vertical="center"/>
    </xf>
    <xf numFmtId="177" fontId="23" fillId="0" borderId="0" xfId="0" applyNumberFormat="1" applyFont="1" applyFill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43" fontId="4" fillId="0" borderId="0" xfId="0" applyNumberFormat="1" applyFont="1" applyAlignment="1">
      <alignment horizontal="center" vertical="center"/>
    </xf>
    <xf numFmtId="169" fontId="4" fillId="0" borderId="0" xfId="0" applyNumberFormat="1" applyFont="1" applyFill="1" applyAlignment="1">
      <alignment horizontal="center" vertical="center" wrapText="1"/>
    </xf>
    <xf numFmtId="169" fontId="4" fillId="0" borderId="0" xfId="0" applyNumberFormat="1" applyFont="1" applyFill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 shrinkToFit="1"/>
    </xf>
    <xf numFmtId="177" fontId="23" fillId="0" borderId="0" xfId="0" applyNumberFormat="1" applyFont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165" fontId="7" fillId="0" borderId="0" xfId="0" applyNumberFormat="1" applyFont="1" applyFill="1" applyAlignment="1">
      <alignment horizontal="center" vertical="center"/>
    </xf>
    <xf numFmtId="177" fontId="28" fillId="0" borderId="0" xfId="0" applyNumberFormat="1" applyFont="1" applyFill="1" applyAlignment="1">
      <alignment horizontal="center" vertical="center"/>
    </xf>
    <xf numFmtId="43" fontId="29" fillId="0" borderId="0" xfId="1" applyFont="1" applyFill="1" applyAlignment="1">
      <alignment horizontal="center" vertical="center"/>
    </xf>
    <xf numFmtId="2" fontId="29" fillId="0" borderId="0" xfId="1" applyNumberFormat="1" applyFont="1" applyFill="1" applyAlignment="1">
      <alignment horizontal="center" vertical="center"/>
    </xf>
    <xf numFmtId="2" fontId="29" fillId="0" borderId="0" xfId="0" applyNumberFormat="1" applyFont="1" applyFill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28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 shrinkToFit="1"/>
    </xf>
    <xf numFmtId="2" fontId="7" fillId="0" borderId="0" xfId="1" applyNumberFormat="1" applyFont="1" applyAlignment="1">
      <alignment horizontal="center" vertical="center"/>
    </xf>
    <xf numFmtId="43" fontId="7" fillId="0" borderId="0" xfId="1" applyFont="1" applyAlignment="1">
      <alignment horizontal="center" vertical="center" shrinkToFit="1"/>
    </xf>
    <xf numFmtId="43" fontId="30" fillId="0" borderId="0" xfId="1" applyFont="1" applyAlignment="1">
      <alignment horizontal="center" vertical="center"/>
    </xf>
    <xf numFmtId="2" fontId="30" fillId="0" borderId="0" xfId="1" applyNumberFormat="1" applyFont="1" applyAlignment="1">
      <alignment horizontal="center" vertical="center"/>
    </xf>
    <xf numFmtId="2" fontId="30" fillId="0" borderId="0" xfId="0" applyNumberFormat="1" applyFont="1" applyAlignment="1">
      <alignment horizontal="center" vertical="center"/>
    </xf>
    <xf numFmtId="177" fontId="30" fillId="0" borderId="0" xfId="1" applyNumberFormat="1" applyFont="1" applyFill="1" applyAlignment="1">
      <alignment horizontal="center" vertical="center"/>
    </xf>
    <xf numFmtId="177" fontId="29" fillId="0" borderId="0" xfId="1" applyNumberFormat="1" applyFont="1" applyFill="1" applyAlignment="1">
      <alignment horizontal="center" vertical="center"/>
    </xf>
    <xf numFmtId="177" fontId="4" fillId="0" borderId="0" xfId="58" applyNumberFormat="1" applyFont="1"/>
    <xf numFmtId="177" fontId="6" fillId="0" borderId="0" xfId="58" applyNumberFormat="1" applyFont="1" applyAlignment="1">
      <alignment horizontal="center"/>
    </xf>
    <xf numFmtId="177" fontId="6" fillId="0" borderId="0" xfId="58" applyNumberFormat="1" applyFont="1"/>
    <xf numFmtId="177" fontId="4" fillId="0" borderId="0" xfId="58" applyNumberFormat="1" applyFont="1" applyAlignment="1">
      <alignment horizontal="center"/>
    </xf>
    <xf numFmtId="177" fontId="4" fillId="0" borderId="0" xfId="58" applyNumberFormat="1" applyFont="1"/>
    <xf numFmtId="177" fontId="6" fillId="0" borderId="0" xfId="58" applyNumberFormat="1" applyFont="1" applyAlignment="1">
      <alignment vertical="top"/>
    </xf>
    <xf numFmtId="2" fontId="6" fillId="0" borderId="0" xfId="58" applyNumberFormat="1" applyFont="1" applyAlignment="1">
      <alignment vertical="top"/>
    </xf>
    <xf numFmtId="2" fontId="6" fillId="11" borderId="0" xfId="58" applyNumberFormat="1" applyFont="1" applyFill="1" applyAlignment="1">
      <alignment vertical="top"/>
    </xf>
    <xf numFmtId="2" fontId="6" fillId="3" borderId="0" xfId="58" applyNumberFormat="1" applyFont="1" applyFill="1" applyAlignment="1">
      <alignment vertical="top"/>
    </xf>
    <xf numFmtId="2" fontId="6" fillId="9" borderId="0" xfId="58" applyNumberFormat="1" applyFont="1" applyFill="1" applyAlignment="1">
      <alignment vertical="top"/>
    </xf>
    <xf numFmtId="2" fontId="6" fillId="10" borderId="0" xfId="58" applyNumberFormat="1" applyFont="1" applyFill="1" applyAlignment="1">
      <alignment vertical="top"/>
    </xf>
    <xf numFmtId="2" fontId="6" fillId="0" borderId="4" xfId="58" applyNumberFormat="1" applyFont="1" applyBorder="1" applyAlignment="1">
      <alignment vertical="center"/>
    </xf>
    <xf numFmtId="2" fontId="6" fillId="0" borderId="0" xfId="58" applyNumberFormat="1" applyFont="1" applyAlignment="1">
      <alignment horizontal="center" vertical="center"/>
    </xf>
    <xf numFmtId="177" fontId="6" fillId="0" borderId="4" xfId="58" applyNumberFormat="1" applyFont="1" applyBorder="1" applyAlignment="1">
      <alignment horizontal="center" vertical="center"/>
    </xf>
    <xf numFmtId="177" fontId="6" fillId="0" borderId="0" xfId="58" applyNumberFormat="1" applyFont="1" applyAlignment="1">
      <alignment horizontal="center" vertical="center"/>
    </xf>
    <xf numFmtId="171" fontId="33" fillId="5" borderId="1" xfId="58" applyNumberFormat="1" applyFont="1" applyFill="1" applyBorder="1" applyAlignment="1">
      <alignment horizontal="center" vertical="center" wrapText="1" shrinkToFit="1"/>
    </xf>
    <xf numFmtId="177" fontId="26" fillId="5" borderId="1" xfId="58" applyNumberFormat="1" applyFont="1" applyFill="1" applyBorder="1" applyAlignment="1">
      <alignment horizontal="center" vertical="center" wrapText="1" shrinkToFit="1"/>
    </xf>
    <xf numFmtId="177" fontId="26" fillId="0" borderId="1" xfId="58" applyNumberFormat="1" applyFont="1" applyBorder="1" applyAlignment="1">
      <alignment horizontal="center" vertical="center" wrapText="1" shrinkToFit="1"/>
    </xf>
    <xf numFmtId="177" fontId="26" fillId="11" borderId="1" xfId="58" applyNumberFormat="1" applyFont="1" applyFill="1" applyBorder="1" applyAlignment="1">
      <alignment horizontal="center" vertical="center" wrapText="1" shrinkToFit="1"/>
    </xf>
    <xf numFmtId="177" fontId="26" fillId="3" borderId="1" xfId="58" applyNumberFormat="1" applyFont="1" applyFill="1" applyBorder="1" applyAlignment="1">
      <alignment horizontal="center" vertical="center" wrapText="1" shrinkToFit="1"/>
    </xf>
    <xf numFmtId="177" fontId="26" fillId="9" borderId="1" xfId="58" applyNumberFormat="1" applyFont="1" applyFill="1" applyBorder="1" applyAlignment="1">
      <alignment horizontal="center" vertical="center" wrapText="1" shrinkToFit="1"/>
    </xf>
    <xf numFmtId="177" fontId="26" fillId="10" borderId="1" xfId="58" applyNumberFormat="1" applyFont="1" applyFill="1" applyBorder="1" applyAlignment="1">
      <alignment horizontal="center" vertical="center" wrapText="1" shrinkToFit="1"/>
    </xf>
    <xf numFmtId="177" fontId="34" fillId="6" borderId="1" xfId="58" applyNumberFormat="1" applyFont="1" applyFill="1" applyBorder="1" applyAlignment="1">
      <alignment horizontal="center" vertical="center" wrapText="1" shrinkToFit="1"/>
    </xf>
    <xf numFmtId="177" fontId="26" fillId="9" borderId="1" xfId="47" applyNumberFormat="1" applyFont="1" applyFill="1" applyBorder="1" applyAlignment="1">
      <alignment horizontal="center" vertical="center" wrapText="1" shrinkToFit="1"/>
    </xf>
    <xf numFmtId="177" fontId="26" fillId="7" borderId="1" xfId="58" applyNumberFormat="1" applyFont="1" applyFill="1" applyBorder="1" applyAlignment="1">
      <alignment horizontal="center" vertical="center" wrapText="1" shrinkToFit="1"/>
    </xf>
    <xf numFmtId="172" fontId="26" fillId="7" borderId="1" xfId="1" applyNumberFormat="1" applyFont="1" applyFill="1" applyBorder="1" applyAlignment="1">
      <alignment horizontal="center" vertical="center" wrapText="1" shrinkToFit="1"/>
    </xf>
    <xf numFmtId="177" fontId="17" fillId="0" borderId="0" xfId="58" applyNumberFormat="1" applyFont="1" applyAlignment="1">
      <alignment horizontal="center"/>
    </xf>
    <xf numFmtId="177" fontId="35" fillId="0" borderId="1" xfId="58" applyNumberFormat="1" applyFont="1" applyBorder="1" applyAlignment="1">
      <alignment vertical="center"/>
    </xf>
    <xf numFmtId="177" fontId="10" fillId="0" borderId="0" xfId="58" applyNumberFormat="1" applyFont="1" applyAlignment="1">
      <alignment horizontal="center"/>
    </xf>
    <xf numFmtId="177" fontId="36" fillId="0" borderId="1" xfId="58" applyNumberFormat="1" applyFont="1" applyBorder="1" applyAlignment="1">
      <alignment horizontal="center" vertical="center"/>
    </xf>
    <xf numFmtId="177" fontId="17" fillId="0" borderId="0" xfId="58" applyNumberFormat="1" applyFont="1"/>
    <xf numFmtId="177" fontId="16" fillId="0" borderId="0" xfId="58" applyNumberFormat="1" applyFont="1"/>
    <xf numFmtId="177" fontId="38" fillId="11" borderId="1" xfId="58" applyNumberFormat="1" applyFont="1" applyFill="1" applyBorder="1" applyAlignment="1">
      <alignment horizontal="center" vertical="center" textRotation="255"/>
    </xf>
    <xf numFmtId="177" fontId="38" fillId="3" borderId="1" xfId="58" applyNumberFormat="1" applyFont="1" applyFill="1" applyBorder="1" applyAlignment="1">
      <alignment horizontal="center" vertical="center" textRotation="255"/>
    </xf>
    <xf numFmtId="177" fontId="38" fillId="9" borderId="1" xfId="58" applyNumberFormat="1" applyFont="1" applyFill="1" applyBorder="1" applyAlignment="1">
      <alignment horizontal="center" vertical="center" textRotation="255"/>
    </xf>
    <xf numFmtId="177" fontId="38" fillId="10" borderId="1" xfId="58" applyNumberFormat="1" applyFont="1" applyFill="1" applyBorder="1" applyAlignment="1">
      <alignment horizontal="center" vertical="center" textRotation="255"/>
    </xf>
    <xf numFmtId="177" fontId="25" fillId="5" borderId="1" xfId="58" applyNumberFormat="1" applyFont="1" applyFill="1" applyBorder="1" applyAlignment="1">
      <alignment horizontal="center" vertical="center" textRotation="255"/>
    </xf>
    <xf numFmtId="177" fontId="38" fillId="5" borderId="1" xfId="58" applyNumberFormat="1" applyFont="1" applyFill="1" applyBorder="1" applyAlignment="1">
      <alignment vertical="center" textRotation="255"/>
    </xf>
    <xf numFmtId="177" fontId="26" fillId="5" borderId="1" xfId="58" applyNumberFormat="1" applyFont="1" applyFill="1" applyBorder="1" applyAlignment="1">
      <alignment horizontal="center" vertical="center" textRotation="255"/>
    </xf>
    <xf numFmtId="177" fontId="17" fillId="0" borderId="0" xfId="58" applyNumberFormat="1" applyFont="1" applyAlignment="1">
      <alignment horizontal="center" vertical="center"/>
    </xf>
    <xf numFmtId="177" fontId="16" fillId="0" borderId="0" xfId="58" applyNumberFormat="1" applyFont="1" applyAlignment="1">
      <alignment horizontal="center" vertical="center"/>
    </xf>
    <xf numFmtId="177" fontId="24" fillId="0" borderId="1" xfId="58" applyFont="1" applyBorder="1" applyAlignment="1">
      <alignment horizontal="center" vertical="center" wrapText="1"/>
    </xf>
    <xf numFmtId="177" fontId="4" fillId="0" borderId="1" xfId="58" applyFont="1" applyBorder="1" applyAlignment="1">
      <alignment horizontal="center" vertical="center" wrapText="1"/>
    </xf>
    <xf numFmtId="173" fontId="4" fillId="0" borderId="1" xfId="58" applyNumberFormat="1" applyFont="1" applyBorder="1" applyAlignment="1">
      <alignment horizontal="center" vertical="center" wrapText="1"/>
    </xf>
    <xf numFmtId="2" fontId="4" fillId="0" borderId="1" xfId="58" applyNumberFormat="1" applyFont="1" applyBorder="1" applyAlignment="1">
      <alignment horizontal="center" vertical="center" wrapText="1"/>
    </xf>
    <xf numFmtId="2" fontId="4" fillId="11" borderId="1" xfId="58" applyNumberFormat="1" applyFont="1" applyFill="1" applyBorder="1" applyAlignment="1">
      <alignment horizontal="center" vertical="center" wrapText="1"/>
    </xf>
    <xf numFmtId="2" fontId="4" fillId="3" borderId="1" xfId="58" applyNumberFormat="1" applyFont="1" applyFill="1" applyBorder="1" applyAlignment="1">
      <alignment horizontal="center" vertical="center" wrapText="1"/>
    </xf>
    <xf numFmtId="2" fontId="4" fillId="9" borderId="1" xfId="58" applyNumberFormat="1" applyFont="1" applyFill="1" applyBorder="1" applyAlignment="1">
      <alignment horizontal="center" vertical="center" wrapText="1"/>
    </xf>
    <xf numFmtId="2" fontId="4" fillId="10" borderId="1" xfId="58" applyNumberFormat="1" applyFont="1" applyFill="1" applyBorder="1" applyAlignment="1">
      <alignment horizontal="center" vertical="center" wrapText="1"/>
    </xf>
    <xf numFmtId="2" fontId="4" fillId="6" borderId="1" xfId="58" applyNumberFormat="1" applyFont="1" applyFill="1" applyBorder="1" applyAlignment="1">
      <alignment horizontal="center" vertical="center" wrapText="1"/>
    </xf>
    <xf numFmtId="166" fontId="4" fillId="0" borderId="1" xfId="58" applyNumberFormat="1" applyFont="1" applyBorder="1" applyAlignment="1">
      <alignment horizontal="center" vertical="center" wrapText="1"/>
    </xf>
    <xf numFmtId="166" fontId="4" fillId="6" borderId="1" xfId="58" applyNumberFormat="1" applyFont="1" applyFill="1" applyBorder="1" applyAlignment="1">
      <alignment horizontal="center" vertical="center" wrapText="1"/>
    </xf>
    <xf numFmtId="177" fontId="4" fillId="0" borderId="1" xfId="58" applyNumberFormat="1" applyFont="1" applyBorder="1" applyAlignment="1">
      <alignment horizontal="center" vertical="center" wrapText="1" shrinkToFit="1"/>
    </xf>
    <xf numFmtId="166" fontId="4" fillId="12" borderId="1" xfId="58" applyNumberFormat="1" applyFont="1" applyFill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177" fontId="16" fillId="0" borderId="0" xfId="58" applyNumberFormat="1" applyFont="1" applyAlignment="1">
      <alignment horizontal="center"/>
    </xf>
    <xf numFmtId="44" fontId="20" fillId="0" borderId="10" xfId="46" applyFont="1" applyBorder="1" applyAlignment="1">
      <alignment vertical="center"/>
    </xf>
    <xf numFmtId="44" fontId="20" fillId="0" borderId="11" xfId="46" applyFont="1" applyBorder="1" applyAlignment="1">
      <alignment vertical="center"/>
    </xf>
    <xf numFmtId="44" fontId="16" fillId="0" borderId="0" xfId="46" applyFont="1" applyAlignment="1">
      <alignment vertical="center"/>
    </xf>
    <xf numFmtId="43" fontId="20" fillId="0" borderId="12" xfId="1" applyFont="1" applyBorder="1" applyAlignment="1">
      <alignment vertical="center"/>
    </xf>
    <xf numFmtId="43" fontId="20" fillId="0" borderId="10" xfId="1" applyFont="1" applyBorder="1" applyAlignment="1">
      <alignment vertical="center"/>
    </xf>
    <xf numFmtId="43" fontId="20" fillId="0" borderId="11" xfId="1" applyFont="1" applyBorder="1" applyAlignment="1">
      <alignment vertical="center"/>
    </xf>
    <xf numFmtId="177" fontId="20" fillId="0" borderId="0" xfId="58" applyNumberFormat="1" applyFont="1" applyAlignment="1">
      <alignment horizontal="center" vertical="center"/>
    </xf>
    <xf numFmtId="177" fontId="1" fillId="0" borderId="0" xfId="58" applyAlignment="1">
      <alignment vertical="center"/>
    </xf>
    <xf numFmtId="177" fontId="1" fillId="11" borderId="0" xfId="58" applyFill="1" applyAlignment="1">
      <alignment vertical="center"/>
    </xf>
    <xf numFmtId="177" fontId="1" fillId="3" borderId="0" xfId="58" applyFill="1" applyAlignment="1">
      <alignment vertical="center"/>
    </xf>
    <xf numFmtId="177" fontId="1" fillId="9" borderId="0" xfId="58" applyFill="1" applyAlignment="1">
      <alignment vertical="center"/>
    </xf>
    <xf numFmtId="177" fontId="1" fillId="10" borderId="0" xfId="58" applyFill="1" applyAlignment="1">
      <alignment vertical="center"/>
    </xf>
    <xf numFmtId="177" fontId="4" fillId="0" borderId="1" xfId="58" applyNumberFormat="1" applyFont="1" applyBorder="1" applyAlignment="1">
      <alignment horizontal="center" vertical="center"/>
    </xf>
    <xf numFmtId="2" fontId="4" fillId="0" borderId="1" xfId="58" applyNumberFormat="1" applyFont="1" applyBorder="1" applyAlignment="1">
      <alignment horizontal="center" vertical="center"/>
    </xf>
    <xf numFmtId="177" fontId="6" fillId="0" borderId="0" xfId="58" applyNumberFormat="1" applyFont="1" applyAlignment="1">
      <alignment horizontal="center" vertical="center"/>
    </xf>
    <xf numFmtId="177" fontId="22" fillId="0" borderId="1" xfId="58" applyNumberFormat="1" applyFont="1" applyBorder="1" applyAlignment="1">
      <alignment horizontal="center" vertical="center"/>
    </xf>
    <xf numFmtId="177" fontId="4" fillId="0" borderId="0" xfId="58" applyNumberFormat="1" applyFont="1" applyAlignment="1">
      <alignment horizontal="center" vertical="center"/>
    </xf>
    <xf numFmtId="177" fontId="4" fillId="0" borderId="0" xfId="58" applyNumberFormat="1" applyFont="1" applyAlignment="1">
      <alignment horizontal="center"/>
    </xf>
    <xf numFmtId="2" fontId="4" fillId="0" borderId="0" xfId="58" applyNumberFormat="1" applyFont="1"/>
    <xf numFmtId="2" fontId="4" fillId="11" borderId="0" xfId="58" applyNumberFormat="1" applyFont="1" applyFill="1"/>
    <xf numFmtId="2" fontId="4" fillId="3" borderId="0" xfId="58" applyNumberFormat="1" applyFont="1" applyFill="1"/>
    <xf numFmtId="2" fontId="4" fillId="9" borderId="0" xfId="58" applyNumberFormat="1" applyFont="1" applyFill="1"/>
    <xf numFmtId="177" fontId="4" fillId="10" borderId="0" xfId="58" applyNumberFormat="1" applyFont="1" applyFill="1"/>
    <xf numFmtId="177" fontId="6" fillId="0" borderId="8" xfId="58" applyNumberFormat="1" applyFont="1" applyBorder="1"/>
    <xf numFmtId="177" fontId="8" fillId="0" borderId="0" xfId="58" applyNumberFormat="1" applyFont="1" applyAlignment="1">
      <alignment horizontal="center" wrapText="1"/>
    </xf>
    <xf numFmtId="177" fontId="8" fillId="0" borderId="0" xfId="58" applyNumberFormat="1" applyFont="1" applyAlignment="1">
      <alignment horizontal="center"/>
    </xf>
    <xf numFmtId="177" fontId="40" fillId="0" borderId="0" xfId="58" applyFont="1" applyFill="1" applyAlignment="1">
      <alignment vertical="center"/>
    </xf>
    <xf numFmtId="2" fontId="8" fillId="0" borderId="0" xfId="58" applyNumberFormat="1" applyFont="1" applyAlignment="1">
      <alignment vertical="center" shrinkToFit="1"/>
    </xf>
    <xf numFmtId="177" fontId="23" fillId="0" borderId="0" xfId="58" applyNumberFormat="1" applyFont="1" applyAlignment="1">
      <alignment horizontal="left"/>
    </xf>
    <xf numFmtId="2" fontId="8" fillId="0" borderId="0" xfId="58" applyNumberFormat="1" applyFont="1" applyAlignment="1">
      <alignment horizontal="center" vertical="center" shrinkToFit="1"/>
    </xf>
    <xf numFmtId="177" fontId="23" fillId="0" borderId="0" xfId="58" applyNumberFormat="1" applyFont="1"/>
    <xf numFmtId="2" fontId="8" fillId="0" borderId="0" xfId="58" applyNumberFormat="1" applyFont="1" applyAlignment="1">
      <alignment vertical="center" wrapText="1" shrinkToFit="1"/>
    </xf>
    <xf numFmtId="2" fontId="8" fillId="0" borderId="0" xfId="58" applyNumberFormat="1" applyFont="1" applyAlignment="1">
      <alignment horizontal="center"/>
    </xf>
    <xf numFmtId="2" fontId="8" fillId="0" borderId="0" xfId="58" applyNumberFormat="1" applyFont="1" applyAlignment="1">
      <alignment horizontal="center" vertical="center" wrapText="1" shrinkToFit="1"/>
    </xf>
    <xf numFmtId="177" fontId="8" fillId="0" borderId="0" xfId="58" applyNumberFormat="1" applyFont="1"/>
    <xf numFmtId="177" fontId="8" fillId="0" borderId="0" xfId="58" applyNumberFormat="1" applyFont="1" applyAlignment="1">
      <alignment horizontal="left" vertical="center"/>
    </xf>
    <xf numFmtId="170" fontId="8" fillId="0" borderId="0" xfId="58" applyNumberFormat="1" applyFont="1" applyAlignment="1">
      <alignment horizontal="left"/>
    </xf>
    <xf numFmtId="174" fontId="23" fillId="0" borderId="0" xfId="1" applyNumberFormat="1" applyFont="1" applyFill="1" applyBorder="1" applyAlignment="1">
      <alignment horizontal="left"/>
    </xf>
    <xf numFmtId="175" fontId="8" fillId="0" borderId="0" xfId="58" applyNumberFormat="1" applyFont="1" applyAlignment="1">
      <alignment horizontal="left"/>
    </xf>
    <xf numFmtId="177" fontId="41" fillId="0" borderId="0" xfId="58" applyFont="1" applyAlignment="1">
      <alignment vertical="center"/>
    </xf>
    <xf numFmtId="2" fontId="8" fillId="0" borderId="0" xfId="58" applyNumberFormat="1" applyFont="1" applyAlignment="1"/>
    <xf numFmtId="176" fontId="43" fillId="0" borderId="9" xfId="58" applyNumberFormat="1" applyFont="1" applyBorder="1" applyAlignment="1">
      <alignment horizontal="left" vertical="center"/>
    </xf>
    <xf numFmtId="175" fontId="43" fillId="0" borderId="9" xfId="58" applyNumberFormat="1" applyFont="1" applyBorder="1" applyAlignment="1">
      <alignment horizontal="left" vertical="center"/>
    </xf>
    <xf numFmtId="177" fontId="4" fillId="0" borderId="0" xfId="0" applyNumberFormat="1" applyFont="1" applyAlignment="1">
      <alignment horizontal="center" vertical="center"/>
    </xf>
    <xf numFmtId="177" fontId="26" fillId="5" borderId="1" xfId="58" applyNumberFormat="1" applyFont="1" applyFill="1" applyBorder="1" applyAlignment="1">
      <alignment horizontal="center" vertical="center" wrapText="1" shrinkToFit="1"/>
    </xf>
    <xf numFmtId="177" fontId="1" fillId="0" borderId="0" xfId="58" applyNumberFormat="1" applyAlignment="1">
      <alignment vertical="center"/>
    </xf>
    <xf numFmtId="177" fontId="6" fillId="0" borderId="0" xfId="58" applyNumberFormat="1" applyFont="1" applyAlignment="1">
      <alignment horizontal="center" vertical="center"/>
    </xf>
    <xf numFmtId="177" fontId="4" fillId="0" borderId="0" xfId="58" applyNumberFormat="1" applyFont="1"/>
    <xf numFmtId="43" fontId="4" fillId="9" borderId="1" xfId="1" applyFont="1" applyFill="1" applyBorder="1" applyAlignment="1">
      <alignment horizontal="center" vertical="center" wrapText="1"/>
    </xf>
    <xf numFmtId="177" fontId="8" fillId="0" borderId="4" xfId="58" applyNumberFormat="1" applyFont="1" applyBorder="1" applyAlignment="1">
      <alignment vertical="center"/>
    </xf>
    <xf numFmtId="2" fontId="4" fillId="0" borderId="1" xfId="1" applyNumberFormat="1" applyFont="1" applyBorder="1" applyAlignment="1">
      <alignment horizontal="center" vertical="center"/>
    </xf>
    <xf numFmtId="2" fontId="4" fillId="11" borderId="1" xfId="1" applyNumberFormat="1" applyFont="1" applyFill="1" applyBorder="1" applyAlignment="1">
      <alignment horizontal="center" vertical="center"/>
    </xf>
    <xf numFmtId="2" fontId="4" fillId="3" borderId="1" xfId="1" applyNumberFormat="1" applyFont="1" applyFill="1" applyBorder="1" applyAlignment="1">
      <alignment horizontal="center" vertical="center"/>
    </xf>
    <xf numFmtId="2" fontId="4" fillId="9" borderId="1" xfId="1" applyNumberFormat="1" applyFont="1" applyFill="1" applyBorder="1" applyAlignment="1">
      <alignment horizontal="center" vertical="center"/>
    </xf>
    <xf numFmtId="2" fontId="4" fillId="10" borderId="1" xfId="1" applyNumberFormat="1" applyFont="1" applyFill="1" applyBorder="1" applyAlignment="1">
      <alignment horizontal="center" vertical="center"/>
    </xf>
    <xf numFmtId="43" fontId="9" fillId="0" borderId="0" xfId="1" applyFon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4" fontId="10" fillId="8" borderId="1" xfId="1" applyNumberFormat="1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177" fontId="16" fillId="0" borderId="0" xfId="0" applyNumberFormat="1" applyFont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 wrapText="1"/>
    </xf>
    <xf numFmtId="177" fontId="20" fillId="0" borderId="0" xfId="0" applyNumberFormat="1" applyFont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2" fontId="10" fillId="9" borderId="1" xfId="0" applyNumberFormat="1" applyFont="1" applyFill="1" applyBorder="1" applyAlignment="1">
      <alignment horizontal="center" vertical="center"/>
    </xf>
    <xf numFmtId="43" fontId="4" fillId="0" borderId="0" xfId="1" applyFont="1" applyFill="1" applyAlignment="1">
      <alignment horizontal="center" vertical="center"/>
    </xf>
    <xf numFmtId="171" fontId="23" fillId="0" borderId="4" xfId="58" applyNumberFormat="1" applyFont="1" applyBorder="1" applyAlignment="1">
      <alignment vertical="top"/>
    </xf>
    <xf numFmtId="171" fontId="4" fillId="0" borderId="1" xfId="58" applyNumberFormat="1" applyFont="1" applyBorder="1" applyAlignment="1">
      <alignment horizontal="center" vertical="center" wrapText="1"/>
    </xf>
    <xf numFmtId="171" fontId="1" fillId="0" borderId="0" xfId="58" applyNumberFormat="1" applyAlignment="1">
      <alignment vertical="center"/>
    </xf>
    <xf numFmtId="171" fontId="4" fillId="0" borderId="1" xfId="58" applyNumberFormat="1" applyFont="1" applyBorder="1" applyAlignment="1">
      <alignment horizontal="center" vertical="center"/>
    </xf>
    <xf numFmtId="171" fontId="6" fillId="0" borderId="0" xfId="58" applyNumberFormat="1" applyFont="1" applyAlignment="1">
      <alignment horizontal="center" vertical="center"/>
    </xf>
    <xf numFmtId="43" fontId="6" fillId="0" borderId="0" xfId="1" applyFont="1" applyFill="1" applyAlignment="1">
      <alignment horizontal="center" vertical="center" wrapText="1"/>
    </xf>
    <xf numFmtId="43" fontId="4" fillId="0" borderId="0" xfId="1" applyFont="1" applyFill="1" applyAlignment="1">
      <alignment horizontal="center" vertical="center" wrapText="1"/>
    </xf>
    <xf numFmtId="43" fontId="17" fillId="0" borderId="0" xfId="1" applyFont="1" applyFill="1" applyAlignment="1">
      <alignment horizontal="center" vertical="center"/>
    </xf>
    <xf numFmtId="9" fontId="10" fillId="5" borderId="1" xfId="1" applyNumberFormat="1" applyFont="1" applyFill="1" applyBorder="1" applyAlignment="1">
      <alignment horizontal="center" vertical="center" textRotation="255"/>
    </xf>
    <xf numFmtId="9" fontId="10" fillId="5" borderId="1" xfId="1" applyNumberFormat="1" applyFont="1" applyFill="1" applyBorder="1" applyAlignment="1">
      <alignment horizontal="center" vertical="center" wrapText="1" shrinkToFit="1"/>
    </xf>
    <xf numFmtId="177" fontId="6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 shrinkToFit="1"/>
    </xf>
    <xf numFmtId="177" fontId="29" fillId="0" borderId="0" xfId="1" applyNumberFormat="1" applyFont="1" applyFill="1" applyAlignment="1">
      <alignment vertical="center"/>
    </xf>
    <xf numFmtId="177" fontId="10" fillId="5" borderId="2" xfId="0" applyNumberFormat="1" applyFont="1" applyFill="1" applyBorder="1" applyAlignment="1">
      <alignment vertical="center"/>
    </xf>
    <xf numFmtId="177" fontId="10" fillId="5" borderId="3" xfId="0" applyNumberFormat="1" applyFont="1" applyFill="1" applyBorder="1" applyAlignment="1">
      <alignment vertical="center"/>
    </xf>
    <xf numFmtId="177" fontId="10" fillId="5" borderId="6" xfId="0" applyNumberFormat="1" applyFont="1" applyFill="1" applyBorder="1" applyAlignment="1">
      <alignment vertical="center"/>
    </xf>
    <xf numFmtId="177" fontId="23" fillId="0" borderId="4" xfId="58" applyNumberFormat="1" applyFont="1" applyBorder="1" applyAlignment="1">
      <alignment vertical="top"/>
    </xf>
    <xf numFmtId="177" fontId="26" fillId="5" borderId="1" xfId="58" applyNumberFormat="1" applyFont="1" applyFill="1" applyBorder="1" applyAlignment="1">
      <alignment horizontal="center" vertical="center" wrapText="1" shrinkToFit="1"/>
    </xf>
    <xf numFmtId="177" fontId="4" fillId="0" borderId="1" xfId="1" applyNumberFormat="1" applyFont="1" applyFill="1" applyBorder="1" applyAlignment="1">
      <alignment horizontal="center" vertical="center" wrapText="1"/>
    </xf>
    <xf numFmtId="177" fontId="1" fillId="0" borderId="0" xfId="58" applyNumberFormat="1" applyAlignment="1">
      <alignment vertical="center"/>
    </xf>
    <xf numFmtId="177" fontId="4" fillId="0" borderId="1" xfId="58" applyNumberFormat="1" applyFont="1" applyBorder="1" applyAlignment="1">
      <alignment horizontal="center" vertical="center"/>
    </xf>
    <xf numFmtId="177" fontId="6" fillId="0" borderId="8" xfId="58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2" fontId="23" fillId="0" borderId="0" xfId="0" applyNumberFormat="1" applyFont="1" applyAlignment="1">
      <alignment horizontal="center" vertical="center"/>
    </xf>
    <xf numFmtId="177" fontId="29" fillId="0" borderId="0" xfId="1" applyNumberFormat="1" applyFont="1" applyFill="1" applyAlignment="1">
      <alignment horizontal="center" vertical="center"/>
    </xf>
    <xf numFmtId="2" fontId="10" fillId="3" borderId="1" xfId="1" applyNumberFormat="1" applyFont="1" applyFill="1" applyBorder="1" applyAlignment="1">
      <alignment horizontal="center" vertical="center"/>
    </xf>
    <xf numFmtId="177" fontId="9" fillId="0" borderId="4" xfId="0" applyNumberFormat="1" applyFont="1" applyFill="1" applyBorder="1" applyAlignment="1">
      <alignment horizontal="center" vertical="center" wrapText="1"/>
    </xf>
    <xf numFmtId="177" fontId="9" fillId="0" borderId="4" xfId="0" applyNumberFormat="1" applyFont="1" applyFill="1" applyBorder="1" applyAlignment="1">
      <alignment vertical="center" wrapText="1"/>
    </xf>
    <xf numFmtId="2" fontId="7" fillId="0" borderId="0" xfId="0" applyNumberFormat="1" applyFont="1" applyAlignment="1">
      <alignment vertical="center"/>
    </xf>
    <xf numFmtId="0" fontId="10" fillId="0" borderId="1" xfId="1" quotePrefix="1" applyNumberFormat="1" applyFont="1" applyFill="1" applyBorder="1" applyAlignment="1">
      <alignment horizontal="center" vertical="center"/>
    </xf>
    <xf numFmtId="0" fontId="17" fillId="0" borderId="0" xfId="0" applyNumberFormat="1" applyFont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/>
    </xf>
    <xf numFmtId="0" fontId="10" fillId="5" borderId="1" xfId="1" applyNumberFormat="1" applyFont="1" applyFill="1" applyBorder="1" applyAlignment="1">
      <alignment horizontal="center" vertical="center" wrapText="1" shrinkToFit="1"/>
    </xf>
    <xf numFmtId="0" fontId="4" fillId="0" borderId="1" xfId="1" applyNumberFormat="1" applyFont="1" applyFill="1" applyBorder="1" applyAlignment="1">
      <alignment horizontal="center" vertical="center"/>
    </xf>
    <xf numFmtId="0" fontId="6" fillId="0" borderId="8" xfId="1" applyNumberFormat="1" applyFont="1" applyBorder="1" applyAlignment="1">
      <alignment horizontal="center" vertical="center"/>
    </xf>
    <xf numFmtId="0" fontId="6" fillId="0" borderId="0" xfId="1" applyNumberFormat="1" applyFont="1" applyAlignment="1">
      <alignment horizontal="center"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77" fontId="8" fillId="0" borderId="4" xfId="0" applyNumberFormat="1" applyFont="1" applyFill="1" applyBorder="1" applyAlignment="1">
      <alignment vertical="center"/>
    </xf>
    <xf numFmtId="0" fontId="3" fillId="0" borderId="0" xfId="0" applyNumberFormat="1" applyFont="1" applyAlignment="1">
      <alignment horizontal="center" vertical="center"/>
    </xf>
    <xf numFmtId="177" fontId="10" fillId="5" borderId="5" xfId="0" applyNumberFormat="1" applyFont="1" applyFill="1" applyBorder="1" applyAlignment="1">
      <alignment horizontal="center" vertical="center" wrapText="1"/>
    </xf>
    <xf numFmtId="177" fontId="10" fillId="5" borderId="7" xfId="0" applyNumberFormat="1" applyFont="1" applyFill="1" applyBorder="1" applyAlignment="1">
      <alignment horizontal="center" vertical="center" wrapText="1"/>
    </xf>
    <xf numFmtId="2" fontId="10" fillId="5" borderId="5" xfId="0" applyNumberFormat="1" applyFont="1" applyFill="1" applyBorder="1" applyAlignment="1">
      <alignment horizontal="center" vertical="center" textRotation="255"/>
    </xf>
    <xf numFmtId="2" fontId="10" fillId="5" borderId="7" xfId="0" applyNumberFormat="1" applyFont="1" applyFill="1" applyBorder="1" applyAlignment="1">
      <alignment horizontal="center" vertical="center" textRotation="255"/>
    </xf>
    <xf numFmtId="2" fontId="13" fillId="5" borderId="5" xfId="0" applyNumberFormat="1" applyFont="1" applyFill="1" applyBorder="1" applyAlignment="1">
      <alignment horizontal="center" vertical="center" textRotation="255"/>
    </xf>
    <xf numFmtId="2" fontId="13" fillId="5" borderId="7" xfId="0" applyNumberFormat="1" applyFont="1" applyFill="1" applyBorder="1" applyAlignment="1">
      <alignment horizontal="center" vertical="center" textRotation="255"/>
    </xf>
    <xf numFmtId="43" fontId="10" fillId="5" borderId="5" xfId="1" applyFont="1" applyFill="1" applyBorder="1" applyAlignment="1">
      <alignment horizontal="center" vertical="center" textRotation="255"/>
    </xf>
    <xf numFmtId="43" fontId="10" fillId="5" borderId="7" xfId="1" applyFont="1" applyFill="1" applyBorder="1" applyAlignment="1">
      <alignment horizontal="center" vertical="center" textRotation="255"/>
    </xf>
    <xf numFmtId="2" fontId="15" fillId="5" borderId="2" xfId="1" applyNumberFormat="1" applyFont="1" applyFill="1" applyBorder="1" applyAlignment="1">
      <alignment horizontal="center" vertical="center"/>
    </xf>
    <xf numFmtId="2" fontId="15" fillId="5" borderId="6" xfId="1" applyNumberFormat="1" applyFont="1" applyFill="1" applyBorder="1" applyAlignment="1">
      <alignment horizontal="center" vertical="center"/>
    </xf>
    <xf numFmtId="2" fontId="10" fillId="5" borderId="2" xfId="0" applyNumberFormat="1" applyFont="1" applyFill="1" applyBorder="1" applyAlignment="1">
      <alignment horizontal="center" vertical="center"/>
    </xf>
    <xf numFmtId="2" fontId="10" fillId="5" borderId="6" xfId="0" applyNumberFormat="1" applyFont="1" applyFill="1" applyBorder="1" applyAlignment="1">
      <alignment horizontal="center" vertical="center"/>
    </xf>
    <xf numFmtId="2" fontId="10" fillId="5" borderId="5" xfId="1" applyNumberFormat="1" applyFont="1" applyFill="1" applyBorder="1" applyAlignment="1">
      <alignment horizontal="center" vertical="center" textRotation="255"/>
    </xf>
    <xf numFmtId="2" fontId="10" fillId="5" borderId="7" xfId="1" applyNumberFormat="1" applyFont="1" applyFill="1" applyBorder="1" applyAlignment="1">
      <alignment horizontal="center" vertical="center" textRotation="255"/>
    </xf>
    <xf numFmtId="2" fontId="14" fillId="5" borderId="5" xfId="0" applyNumberFormat="1" applyFont="1" applyFill="1" applyBorder="1" applyAlignment="1">
      <alignment horizontal="center" vertical="center" textRotation="255"/>
    </xf>
    <xf numFmtId="2" fontId="14" fillId="5" borderId="7" xfId="0" applyNumberFormat="1" applyFont="1" applyFill="1" applyBorder="1" applyAlignment="1">
      <alignment horizontal="center" vertical="center" textRotation="255"/>
    </xf>
    <xf numFmtId="177" fontId="10" fillId="0" borderId="5" xfId="1" applyNumberFormat="1" applyFont="1" applyFill="1" applyBorder="1" applyAlignment="1">
      <alignment horizontal="center" vertical="center" textRotation="255" shrinkToFit="1"/>
    </xf>
    <xf numFmtId="177" fontId="10" fillId="0" borderId="7" xfId="1" applyNumberFormat="1" applyFont="1" applyFill="1" applyBorder="1" applyAlignment="1">
      <alignment horizontal="center" vertical="center" textRotation="255" shrinkToFit="1"/>
    </xf>
    <xf numFmtId="177" fontId="13" fillId="0" borderId="5" xfId="1" applyNumberFormat="1" applyFont="1" applyFill="1" applyBorder="1" applyAlignment="1">
      <alignment horizontal="center" vertical="center" textRotation="255" shrinkToFit="1"/>
    </xf>
    <xf numFmtId="43" fontId="10" fillId="0" borderId="5" xfId="1" applyFont="1" applyFill="1" applyBorder="1" applyAlignment="1">
      <alignment horizontal="center" vertical="center" textRotation="255" shrinkToFit="1"/>
    </xf>
    <xf numFmtId="43" fontId="10" fillId="0" borderId="7" xfId="1" applyFont="1" applyFill="1" applyBorder="1" applyAlignment="1">
      <alignment horizontal="center" vertical="center" textRotation="255" shrinkToFit="1"/>
    </xf>
    <xf numFmtId="2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 shrinkToFit="1"/>
    </xf>
    <xf numFmtId="177" fontId="7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 shrinkToFit="1"/>
    </xf>
    <xf numFmtId="177" fontId="10" fillId="5" borderId="5" xfId="1" applyNumberFormat="1" applyFont="1" applyFill="1" applyBorder="1" applyAlignment="1">
      <alignment horizontal="center" vertical="center" textRotation="255" wrapText="1" shrinkToFit="1"/>
    </xf>
    <xf numFmtId="177" fontId="10" fillId="5" borderId="7" xfId="1" applyNumberFormat="1" applyFont="1" applyFill="1" applyBorder="1" applyAlignment="1">
      <alignment horizontal="center" vertical="center" textRotation="255" wrapText="1" shrinkToFit="1"/>
    </xf>
    <xf numFmtId="0" fontId="13" fillId="5" borderId="5" xfId="1" applyNumberFormat="1" applyFont="1" applyFill="1" applyBorder="1" applyAlignment="1">
      <alignment horizontal="center" vertical="center" textRotation="255" shrinkToFit="1"/>
    </xf>
    <xf numFmtId="0" fontId="10" fillId="5" borderId="7" xfId="1" applyNumberFormat="1" applyFont="1" applyFill="1" applyBorder="1" applyAlignment="1">
      <alignment horizontal="center" vertical="center" textRotation="255" shrinkToFit="1"/>
    </xf>
    <xf numFmtId="169" fontId="10" fillId="0" borderId="5" xfId="1" applyNumberFormat="1" applyFont="1" applyFill="1" applyBorder="1" applyAlignment="1">
      <alignment horizontal="center" vertical="center" textRotation="255" shrinkToFit="1"/>
    </xf>
    <xf numFmtId="169" fontId="10" fillId="0" borderId="7" xfId="1" applyNumberFormat="1" applyFont="1" applyFill="1" applyBorder="1" applyAlignment="1">
      <alignment horizontal="center" vertical="center" textRotation="255" shrinkToFit="1"/>
    </xf>
    <xf numFmtId="177" fontId="10" fillId="0" borderId="5" xfId="1" applyNumberFormat="1" applyFont="1" applyFill="1" applyBorder="1" applyAlignment="1">
      <alignment horizontal="center" vertical="center" textRotation="255" wrapText="1" shrinkToFit="1"/>
    </xf>
    <xf numFmtId="177" fontId="10" fillId="0" borderId="7" xfId="1" applyNumberFormat="1" applyFont="1" applyFill="1" applyBorder="1" applyAlignment="1">
      <alignment horizontal="center" vertical="center" textRotation="255" wrapText="1" shrinkToFit="1"/>
    </xf>
    <xf numFmtId="177" fontId="8" fillId="0" borderId="0" xfId="58" applyNumberFormat="1" applyFont="1" applyAlignment="1">
      <alignment horizontal="center"/>
    </xf>
    <xf numFmtId="177" fontId="41" fillId="0" borderId="0" xfId="58" applyFont="1" applyAlignment="1">
      <alignment horizontal="center" vertical="center"/>
    </xf>
    <xf numFmtId="2" fontId="8" fillId="0" borderId="0" xfId="58" applyNumberFormat="1" applyFont="1" applyAlignment="1">
      <alignment horizontal="center"/>
    </xf>
    <xf numFmtId="177" fontId="26" fillId="5" borderId="5" xfId="58" applyNumberFormat="1" applyFont="1" applyFill="1" applyBorder="1" applyAlignment="1">
      <alignment horizontal="center" vertical="center" textRotation="255"/>
    </xf>
    <xf numFmtId="177" fontId="26" fillId="5" borderId="7" xfId="58" applyNumberFormat="1" applyFont="1" applyFill="1" applyBorder="1" applyAlignment="1">
      <alignment horizontal="center" vertical="center" textRotation="255"/>
    </xf>
    <xf numFmtId="177" fontId="26" fillId="5" borderId="2" xfId="58" applyNumberFormat="1" applyFont="1" applyFill="1" applyBorder="1" applyAlignment="1">
      <alignment horizontal="center" vertical="center"/>
    </xf>
    <xf numFmtId="177" fontId="26" fillId="5" borderId="6" xfId="58" applyNumberFormat="1" applyFont="1" applyFill="1" applyBorder="1" applyAlignment="1">
      <alignment horizontal="center" vertical="center"/>
    </xf>
    <xf numFmtId="177" fontId="26" fillId="5" borderId="1" xfId="58" applyNumberFormat="1" applyFont="1" applyFill="1" applyBorder="1" applyAlignment="1">
      <alignment horizontal="center" vertical="center"/>
    </xf>
    <xf numFmtId="2" fontId="8" fillId="0" borderId="0" xfId="58" applyNumberFormat="1" applyFont="1" applyAlignment="1">
      <alignment horizontal="center" vertical="center" wrapText="1" shrinkToFit="1"/>
    </xf>
    <xf numFmtId="177" fontId="40" fillId="0" borderId="0" xfId="58" applyFont="1" applyFill="1" applyAlignment="1">
      <alignment horizontal="center" vertical="center"/>
    </xf>
    <xf numFmtId="2" fontId="8" fillId="0" borderId="0" xfId="58" applyNumberFormat="1" applyFont="1" applyAlignment="1">
      <alignment horizontal="center" vertical="center" shrinkToFit="1"/>
    </xf>
    <xf numFmtId="177" fontId="38" fillId="5" borderId="5" xfId="58" applyNumberFormat="1" applyFont="1" applyFill="1" applyBorder="1" applyAlignment="1">
      <alignment horizontal="center" vertical="center" textRotation="255"/>
    </xf>
    <xf numFmtId="177" fontId="38" fillId="5" borderId="7" xfId="58" applyNumberFormat="1" applyFont="1" applyFill="1" applyBorder="1" applyAlignment="1">
      <alignment horizontal="center" vertical="center" textRotation="255"/>
    </xf>
    <xf numFmtId="177" fontId="25" fillId="5" borderId="5" xfId="58" applyNumberFormat="1" applyFont="1" applyFill="1" applyBorder="1" applyAlignment="1">
      <alignment horizontal="center" vertical="center" textRotation="255"/>
    </xf>
    <xf numFmtId="177" fontId="39" fillId="9" borderId="5" xfId="58" applyNumberFormat="1" applyFont="1" applyFill="1" applyBorder="1" applyAlignment="1">
      <alignment horizontal="center" vertical="center" textRotation="255"/>
    </xf>
    <xf numFmtId="177" fontId="39" fillId="9" borderId="7" xfId="58" applyNumberFormat="1" applyFont="1" applyFill="1" applyBorder="1" applyAlignment="1">
      <alignment horizontal="center" vertical="center" textRotation="255"/>
    </xf>
    <xf numFmtId="177" fontId="26" fillId="9" borderId="5" xfId="58" applyNumberFormat="1" applyFont="1" applyFill="1" applyBorder="1" applyAlignment="1">
      <alignment horizontal="center" vertical="center" textRotation="255"/>
    </xf>
    <xf numFmtId="177" fontId="26" fillId="9" borderId="7" xfId="58" applyNumberFormat="1" applyFont="1" applyFill="1" applyBorder="1" applyAlignment="1">
      <alignment horizontal="center" vertical="center" textRotation="255"/>
    </xf>
    <xf numFmtId="2" fontId="26" fillId="5" borderId="5" xfId="58" applyNumberFormat="1" applyFont="1" applyFill="1" applyBorder="1" applyAlignment="1">
      <alignment horizontal="center" vertical="center" textRotation="255"/>
    </xf>
    <xf numFmtId="2" fontId="26" fillId="5" borderId="7" xfId="58" applyNumberFormat="1" applyFont="1" applyFill="1" applyBorder="1" applyAlignment="1">
      <alignment horizontal="center" vertical="center" textRotation="255"/>
    </xf>
    <xf numFmtId="177" fontId="34" fillId="6" borderId="5" xfId="58" applyNumberFormat="1" applyFont="1" applyFill="1" applyBorder="1" applyAlignment="1">
      <alignment horizontal="center" vertical="center" textRotation="255"/>
    </xf>
    <xf numFmtId="177" fontId="34" fillId="6" borderId="7" xfId="58" applyNumberFormat="1" applyFont="1" applyFill="1" applyBorder="1" applyAlignment="1">
      <alignment horizontal="center" vertical="center" textRotation="255"/>
    </xf>
    <xf numFmtId="177" fontId="3" fillId="0" borderId="0" xfId="58" applyNumberFormat="1" applyFont="1" applyAlignment="1">
      <alignment horizontal="center" vertical="center"/>
    </xf>
    <xf numFmtId="177" fontId="5" fillId="0" borderId="0" xfId="58" applyNumberFormat="1" applyFont="1" applyAlignment="1">
      <alignment horizontal="center" vertical="center"/>
    </xf>
    <xf numFmtId="177" fontId="7" fillId="0" borderId="0" xfId="58" applyNumberFormat="1" applyFont="1" applyAlignment="1">
      <alignment horizontal="center" vertical="center"/>
    </xf>
    <xf numFmtId="177" fontId="26" fillId="5" borderId="1" xfId="58" applyNumberFormat="1" applyFont="1" applyFill="1" applyBorder="1" applyAlignment="1">
      <alignment horizontal="center" vertical="center" textRotation="255" shrinkToFit="1"/>
    </xf>
    <xf numFmtId="171" fontId="26" fillId="5" borderId="1" xfId="58" applyNumberFormat="1" applyFont="1" applyFill="1" applyBorder="1" applyAlignment="1">
      <alignment horizontal="center" vertical="center" textRotation="255" shrinkToFit="1"/>
    </xf>
    <xf numFmtId="177" fontId="26" fillId="5" borderId="5" xfId="58" applyNumberFormat="1" applyFont="1" applyFill="1" applyBorder="1" applyAlignment="1">
      <alignment horizontal="center" vertical="center" textRotation="255" shrinkToFit="1"/>
    </xf>
    <xf numFmtId="177" fontId="26" fillId="5" borderId="7" xfId="58" applyNumberFormat="1" applyFont="1" applyFill="1" applyBorder="1" applyAlignment="1">
      <alignment horizontal="center" vertical="center" textRotation="255" shrinkToFit="1"/>
    </xf>
    <xf numFmtId="177" fontId="26" fillId="0" borderId="1" xfId="58" applyNumberFormat="1" applyFont="1" applyBorder="1" applyAlignment="1">
      <alignment horizontal="center" vertical="center" textRotation="255" shrinkToFit="1"/>
    </xf>
    <xf numFmtId="177" fontId="26" fillId="5" borderId="3" xfId="58" applyNumberFormat="1" applyFont="1" applyFill="1" applyBorder="1" applyAlignment="1">
      <alignment horizontal="center" vertical="center"/>
    </xf>
  </cellXfs>
  <cellStyles count="125">
    <cellStyle name="Comma" xfId="1" builtinId="3"/>
    <cellStyle name="Comma 2" xfId="56"/>
    <cellStyle name="Comma 2 2" xfId="121"/>
    <cellStyle name="Currency" xfId="46" builtinId="4"/>
    <cellStyle name="Currency 2" xfId="3"/>
    <cellStyle name="Normal" xfId="0" builtinId="0"/>
    <cellStyle name="Normal 10" xfId="2"/>
    <cellStyle name="Normal 10 2" xfId="4"/>
    <cellStyle name="Normal 10 3" xfId="49"/>
    <cellStyle name="Normal 11" xfId="5"/>
    <cellStyle name="Normal 12" xfId="6"/>
    <cellStyle name="Normal 12 2" xfId="7"/>
    <cellStyle name="Normal 12 3" xfId="8"/>
    <cellStyle name="Normal 12 4" xfId="9"/>
    <cellStyle name="Normal 13" xfId="10"/>
    <cellStyle name="Normal 14" xfId="11"/>
    <cellStyle name="Normal 15" xfId="12"/>
    <cellStyle name="Normal 16" xfId="13"/>
    <cellStyle name="Normal 17" xfId="14"/>
    <cellStyle name="Normal 18" xfId="15"/>
    <cellStyle name="Normal 19" xfId="16"/>
    <cellStyle name="Normal 19 2" xfId="17"/>
    <cellStyle name="Normal 2" xfId="18"/>
    <cellStyle name="Normal 2 2" xfId="19"/>
    <cellStyle name="Normal 2 2 2" xfId="61"/>
    <cellStyle name="Normal 2 2 2 2" xfId="62"/>
    <cellStyle name="Normal 2 2 2 2 2" xfId="63"/>
    <cellStyle name="Normal 2 2 2 2 2 2" xfId="64"/>
    <cellStyle name="Normal 2 2 2 2 3" xfId="65"/>
    <cellStyle name="Normal 2 2 2 3" xfId="66"/>
    <cellStyle name="Normal 2 2 3" xfId="67"/>
    <cellStyle name="Normal 2 2 3 2" xfId="68"/>
    <cellStyle name="Normal 2 2 3 2 2" xfId="69"/>
    <cellStyle name="Normal 2 2 3 3" xfId="70"/>
    <cellStyle name="Normal 2 2 4" xfId="71"/>
    <cellStyle name="Normal 2 3" xfId="20"/>
    <cellStyle name="Normal 2 3 2" xfId="21"/>
    <cellStyle name="Normal 2 3 2 2" xfId="72"/>
    <cellStyle name="Normal 2 3 3" xfId="73"/>
    <cellStyle name="Normal 2 4" xfId="74"/>
    <cellStyle name="Normal 2 4 2" xfId="75"/>
    <cellStyle name="Normal 2 4 2 2" xfId="76"/>
    <cellStyle name="Normal 2 4 2 2 2" xfId="77"/>
    <cellStyle name="Normal 2 4 2 3" xfId="78"/>
    <cellStyle name="Normal 2 4 3" xfId="79"/>
    <cellStyle name="Normal 2 4 3 2" xfId="80"/>
    <cellStyle name="Normal 2 4 4" xfId="81"/>
    <cellStyle name="Normal 2 5" xfId="82"/>
    <cellStyle name="Normal 2 5 2" xfId="83"/>
    <cellStyle name="Normal 2 6" xfId="84"/>
    <cellStyle name="Normal 20" xfId="22"/>
    <cellStyle name="Normal 21" xfId="23"/>
    <cellStyle name="Normal 22" xfId="24"/>
    <cellStyle name="Normal 23" xfId="25"/>
    <cellStyle name="Normal 24" xfId="26"/>
    <cellStyle name="Normal 25" xfId="27"/>
    <cellStyle name="Normal 26" xfId="28"/>
    <cellStyle name="Normal 27" xfId="29"/>
    <cellStyle name="Normal 28" xfId="30"/>
    <cellStyle name="Normal 29" xfId="31"/>
    <cellStyle name="Normal 3" xfId="32"/>
    <cellStyle name="Normal 3 2" xfId="85"/>
    <cellStyle name="Normal 3 2 2" xfId="86"/>
    <cellStyle name="Normal 3 3" xfId="87"/>
    <cellStyle name="Normal 3 4" xfId="117"/>
    <cellStyle name="Normal 3 4 2" xfId="118"/>
    <cellStyle name="Normal 30" xfId="33"/>
    <cellStyle name="Normal 31" xfId="34"/>
    <cellStyle name="Normal 32" xfId="35"/>
    <cellStyle name="Normal 33" xfId="36"/>
    <cellStyle name="Normal 34" xfId="37"/>
    <cellStyle name="Normal 35" xfId="38"/>
    <cellStyle name="Normal 36" xfId="48"/>
    <cellStyle name="Normal 37" xfId="50"/>
    <cellStyle name="Normal 37 2" xfId="119"/>
    <cellStyle name="Normal 38" xfId="51"/>
    <cellStyle name="Normal 39" xfId="54"/>
    <cellStyle name="Normal 4" xfId="39"/>
    <cellStyle name="Normal 4 2" xfId="40"/>
    <cellStyle name="Normal 4 2 2" xfId="88"/>
    <cellStyle name="Normal 4 2 2 2" xfId="89"/>
    <cellStyle name="Normal 4 2 3" xfId="90"/>
    <cellStyle name="Normal 4 3" xfId="91"/>
    <cellStyle name="Normal 40" xfId="55"/>
    <cellStyle name="Normal 41" xfId="57"/>
    <cellStyle name="Normal 41 2" xfId="120"/>
    <cellStyle name="Normal 42" xfId="58"/>
    <cellStyle name="Normal 43" xfId="59"/>
    <cellStyle name="Normal 44" xfId="60"/>
    <cellStyle name="Normal 45" xfId="116"/>
    <cellStyle name="Normal 46" xfId="122"/>
    <cellStyle name="Normal 47" xfId="123"/>
    <cellStyle name="Normal 48" xfId="124"/>
    <cellStyle name="Normal 5" xfId="41"/>
    <cellStyle name="Normal 5 2" xfId="92"/>
    <cellStyle name="Normal 5 2 2" xfId="93"/>
    <cellStyle name="Normal 5 3" xfId="94"/>
    <cellStyle name="Normal 6" xfId="42"/>
    <cellStyle name="Normal 7" xfId="43"/>
    <cellStyle name="Normal 8" xfId="44"/>
    <cellStyle name="Normal 9" xfId="45"/>
    <cellStyle name="一般 2" xfId="47"/>
    <cellStyle name="一般 3" xfId="95"/>
    <cellStyle name="千位分隔 2" xfId="96"/>
    <cellStyle name="千位分隔 3" xfId="97"/>
    <cellStyle name="千位分隔 4" xfId="98"/>
    <cellStyle name="千位分隔 5" xfId="99"/>
    <cellStyle name="常规 10" xfId="52"/>
    <cellStyle name="常规 10 2" xfId="100"/>
    <cellStyle name="常规 12" xfId="53"/>
    <cellStyle name="常规 12 2" xfId="101"/>
    <cellStyle name="常规 2" xfId="102"/>
    <cellStyle name="常规 2 2" xfId="103"/>
    <cellStyle name="常规 2 2 2" xfId="104"/>
    <cellStyle name="常规 2 3" xfId="105"/>
    <cellStyle name="常规 20" xfId="106"/>
    <cellStyle name="常规 21" xfId="107"/>
    <cellStyle name="常规 3" xfId="108"/>
    <cellStyle name="常规 3 2" xfId="109"/>
    <cellStyle name="常规 3 2 2" xfId="110"/>
    <cellStyle name="常规 3 3" xfId="111"/>
    <cellStyle name="常规 4" xfId="112"/>
    <cellStyle name="常规 5" xfId="113"/>
    <cellStyle name="常规 6" xfId="114"/>
    <cellStyle name="常规 7" xfId="11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S647"/>
  <sheetViews>
    <sheetView tabSelected="1" topLeftCell="A76" zoomScale="85" zoomScaleNormal="85" workbookViewId="0">
      <selection activeCell="N80" sqref="N80"/>
    </sheetView>
  </sheetViews>
  <sheetFormatPr defaultColWidth="8.7109375" defaultRowHeight="23.25"/>
  <cols>
    <col min="1" max="1" width="8.85546875" style="274" bestFit="1" customWidth="1"/>
    <col min="2" max="2" width="16.28515625" style="84" customWidth="1"/>
    <col min="3" max="3" width="15.85546875" style="85" customWidth="1"/>
    <col min="4" max="4" width="24.7109375" style="85" hidden="1" customWidth="1"/>
    <col min="5" max="5" width="9.7109375" style="85" customWidth="1"/>
    <col min="6" max="6" width="22.7109375" style="86" hidden="1" customWidth="1"/>
    <col min="7" max="7" width="22.85546875" style="85" hidden="1" customWidth="1"/>
    <col min="8" max="8" width="10.7109375" style="87" customWidth="1"/>
    <col min="9" max="9" width="11.42578125" style="85" hidden="1" customWidth="1"/>
    <col min="10" max="10" width="9.85546875" style="88" customWidth="1"/>
    <col min="11" max="11" width="18.85546875" style="87" hidden="1" customWidth="1"/>
    <col min="12" max="12" width="11.42578125" style="38" hidden="1" customWidth="1"/>
    <col min="13" max="13" width="9" style="15" customWidth="1"/>
    <col min="14" max="14" width="8" style="15" customWidth="1"/>
    <col min="15" max="15" width="9.140625" style="18" customWidth="1"/>
    <col min="16" max="17" width="8" style="18" customWidth="1"/>
    <col min="18" max="18" width="8.28515625" style="15" customWidth="1"/>
    <col min="19" max="19" width="10.85546875" style="15" customWidth="1"/>
    <col min="20" max="20" width="11.5703125" style="42" customWidth="1"/>
    <col min="21" max="21" width="10.7109375" style="42" customWidth="1"/>
    <col min="22" max="22" width="10.85546875" style="42" customWidth="1"/>
    <col min="23" max="23" width="8.7109375" style="42" customWidth="1"/>
    <col min="24" max="24" width="10.85546875" style="42" customWidth="1"/>
    <col min="25" max="28" width="8.5703125" style="42" customWidth="1"/>
    <col min="29" max="30" width="9.140625" style="42" customWidth="1"/>
    <col min="31" max="31" width="8.5703125" style="42" customWidth="1"/>
    <col min="32" max="32" width="10.28515625" style="42" customWidth="1"/>
    <col min="33" max="33" width="8.5703125" style="42" hidden="1" customWidth="1"/>
    <col min="34" max="34" width="8.7109375" style="42" hidden="1" customWidth="1"/>
    <col min="35" max="35" width="9.28515625" style="17" hidden="1" customWidth="1"/>
    <col min="36" max="36" width="7.5703125" style="17" hidden="1" customWidth="1"/>
    <col min="37" max="37" width="8.85546875" style="17" hidden="1" customWidth="1"/>
    <col min="38" max="38" width="8.7109375" style="41" hidden="1" customWidth="1"/>
    <col min="39" max="39" width="10.42578125" style="41" customWidth="1"/>
    <col min="40" max="42" width="8.7109375" style="41" hidden="1" customWidth="1"/>
    <col min="43" max="43" width="9" style="41" hidden="1" customWidth="1"/>
    <col min="44" max="44" width="13" style="41" customWidth="1"/>
    <col min="45" max="46" width="9" style="41" customWidth="1"/>
    <col min="47" max="47" width="13.7109375" style="42" hidden="1" customWidth="1"/>
    <col min="48" max="48" width="17.28515625" style="42" hidden="1" customWidth="1"/>
    <col min="49" max="49" width="8.7109375" style="42" hidden="1" customWidth="1"/>
    <col min="50" max="50" width="16.85546875" style="15" hidden="1" customWidth="1"/>
    <col min="51" max="51" width="8.5703125" style="42" customWidth="1"/>
    <col min="52" max="52" width="14" style="42" hidden="1" customWidth="1"/>
    <col min="53" max="53" width="18" style="42" hidden="1" customWidth="1"/>
    <col min="54" max="54" width="9.140625" style="18" customWidth="1"/>
    <col min="55" max="55" width="11.5703125" style="237" customWidth="1"/>
    <col min="56" max="56" width="10.28515625" style="17" customWidth="1"/>
    <col min="57" max="57" width="12.140625" style="17" hidden="1" customWidth="1"/>
    <col min="58" max="58" width="12.28515625" style="15" customWidth="1"/>
    <col min="59" max="59" width="15.5703125" style="15" customWidth="1"/>
    <col min="60" max="60" width="43.7109375" style="45" customWidth="1"/>
    <col min="61" max="16384" width="8.7109375" style="43"/>
  </cols>
  <sheetData>
    <row r="1" spans="1:265" s="261" customFormat="1" ht="43.5">
      <c r="A1" s="278" t="s">
        <v>9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  <c r="AH1" s="278"/>
      <c r="AI1" s="278"/>
      <c r="AJ1" s="278"/>
      <c r="AK1" s="278"/>
      <c r="AL1" s="278"/>
      <c r="AM1" s="278"/>
      <c r="AN1" s="278"/>
      <c r="AO1" s="278"/>
      <c r="AP1" s="278"/>
      <c r="AQ1" s="278"/>
      <c r="AR1" s="278"/>
      <c r="AS1" s="278"/>
      <c r="AT1" s="278"/>
      <c r="AU1" s="278"/>
      <c r="AV1" s="278"/>
      <c r="AW1" s="278"/>
      <c r="AX1" s="278"/>
      <c r="AY1" s="278"/>
      <c r="AZ1" s="278"/>
      <c r="BA1" s="278"/>
      <c r="BB1" s="278"/>
      <c r="BC1" s="278"/>
      <c r="BD1" s="278"/>
      <c r="BE1" s="278"/>
      <c r="BF1" s="278"/>
      <c r="BG1" s="278"/>
      <c r="BH1" s="278"/>
    </row>
    <row r="2" spans="1:265" s="248" customFormat="1" ht="43.5">
      <c r="A2" s="278" t="s">
        <v>10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278"/>
      <c r="AN2" s="278"/>
      <c r="AO2" s="278"/>
      <c r="AP2" s="278"/>
      <c r="AQ2" s="278"/>
      <c r="AR2" s="278"/>
      <c r="AS2" s="278"/>
      <c r="AT2" s="278"/>
      <c r="AU2" s="278"/>
      <c r="AV2" s="278"/>
      <c r="AW2" s="278"/>
      <c r="AX2" s="278"/>
      <c r="AY2" s="278"/>
      <c r="AZ2" s="278"/>
      <c r="BA2" s="278"/>
      <c r="BB2" s="278"/>
      <c r="BC2" s="278"/>
      <c r="BD2" s="278"/>
      <c r="BE2" s="278"/>
      <c r="BF2" s="278"/>
      <c r="BG2" s="278"/>
      <c r="BH2" s="278"/>
    </row>
    <row r="3" spans="1:265" s="261" customFormat="1" ht="43.5">
      <c r="A3" s="278" t="s">
        <v>387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  <c r="AH3" s="278"/>
      <c r="AI3" s="278"/>
      <c r="AJ3" s="278"/>
      <c r="AK3" s="278"/>
      <c r="AL3" s="278"/>
      <c r="AM3" s="278"/>
      <c r="AN3" s="278"/>
      <c r="AO3" s="278"/>
      <c r="AP3" s="278"/>
      <c r="AQ3" s="278"/>
      <c r="AR3" s="278"/>
      <c r="AS3" s="278"/>
      <c r="AT3" s="278"/>
      <c r="AU3" s="278"/>
      <c r="AV3" s="278"/>
      <c r="AW3" s="278"/>
      <c r="AX3" s="278"/>
      <c r="AY3" s="278"/>
      <c r="AZ3" s="278"/>
      <c r="BA3" s="278"/>
      <c r="BB3" s="278"/>
      <c r="BC3" s="278"/>
      <c r="BD3" s="278"/>
      <c r="BE3" s="278"/>
      <c r="BF3" s="278"/>
      <c r="BG3" s="278"/>
      <c r="BH3" s="278"/>
    </row>
    <row r="4" spans="1:265" s="261" customFormat="1" ht="43.5">
      <c r="A4" s="278" t="s">
        <v>388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  <c r="AC4" s="278"/>
      <c r="AD4" s="278"/>
      <c r="AE4" s="278"/>
      <c r="AF4" s="278"/>
      <c r="AG4" s="278"/>
      <c r="AH4" s="278"/>
      <c r="AI4" s="278"/>
      <c r="AJ4" s="278"/>
      <c r="AK4" s="278"/>
      <c r="AL4" s="278"/>
      <c r="AM4" s="278"/>
      <c r="AN4" s="278"/>
      <c r="AO4" s="278"/>
      <c r="AP4" s="278"/>
      <c r="AQ4" s="278"/>
      <c r="AR4" s="278"/>
      <c r="AS4" s="278"/>
      <c r="AT4" s="278"/>
      <c r="AU4" s="278"/>
      <c r="AV4" s="278"/>
      <c r="AW4" s="278"/>
      <c r="AX4" s="278"/>
      <c r="AY4" s="278"/>
      <c r="AZ4" s="278"/>
      <c r="BA4" s="278"/>
      <c r="BB4" s="278"/>
      <c r="BC4" s="278"/>
      <c r="BD4" s="278"/>
      <c r="BE4" s="278"/>
      <c r="BF4" s="278"/>
      <c r="BG4" s="278"/>
      <c r="BH4" s="278"/>
    </row>
    <row r="5" spans="1:265" s="45" customFormat="1" ht="51" customHeight="1">
      <c r="A5" s="270" t="s">
        <v>11</v>
      </c>
      <c r="B5" s="46"/>
      <c r="C5" s="47"/>
      <c r="D5" s="48"/>
      <c r="E5" s="277"/>
      <c r="F5" s="265"/>
      <c r="G5" s="265"/>
      <c r="H5" s="265"/>
      <c r="I5" s="265"/>
      <c r="J5" s="266"/>
      <c r="K5" s="49"/>
      <c r="L5" s="35"/>
      <c r="M5" s="1"/>
      <c r="N5" s="1"/>
      <c r="O5" s="2"/>
      <c r="P5" s="2"/>
      <c r="Q5" s="2"/>
      <c r="R5" s="1"/>
      <c r="S5" s="1"/>
      <c r="T5" s="50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1"/>
      <c r="AJ5" s="1"/>
      <c r="AK5" s="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1"/>
      <c r="AY5" s="51"/>
      <c r="AZ5" s="51"/>
      <c r="BA5" s="51"/>
      <c r="BB5" s="2"/>
      <c r="BC5" s="227"/>
      <c r="BD5" s="51"/>
      <c r="BE5" s="51"/>
      <c r="BF5" s="1"/>
      <c r="BG5" s="13"/>
      <c r="BH5" s="52"/>
    </row>
    <row r="6" spans="1:265" ht="90.75" customHeight="1">
      <c r="A6" s="271" t="s">
        <v>12</v>
      </c>
      <c r="B6" s="53" t="s">
        <v>13</v>
      </c>
      <c r="C6" s="54" t="s">
        <v>14</v>
      </c>
      <c r="D6" s="54" t="s">
        <v>15</v>
      </c>
      <c r="E6" s="54" t="s">
        <v>16</v>
      </c>
      <c r="F6" s="55" t="s">
        <v>381</v>
      </c>
      <c r="G6" s="54" t="s">
        <v>17</v>
      </c>
      <c r="H6" s="54" t="s">
        <v>18</v>
      </c>
      <c r="I6" s="54"/>
      <c r="J6" s="56" t="s">
        <v>19</v>
      </c>
      <c r="K6" s="54" t="s">
        <v>20</v>
      </c>
      <c r="L6" s="36" t="s">
        <v>21</v>
      </c>
      <c r="M6" s="3" t="s">
        <v>285</v>
      </c>
      <c r="N6" s="3" t="s">
        <v>22</v>
      </c>
      <c r="O6" s="247">
        <v>0.5</v>
      </c>
      <c r="P6" s="4" t="s">
        <v>23</v>
      </c>
      <c r="Q6" s="4" t="s">
        <v>24</v>
      </c>
      <c r="R6" s="247" t="s">
        <v>25</v>
      </c>
      <c r="S6" s="3" t="s">
        <v>26</v>
      </c>
      <c r="T6" s="57" t="s">
        <v>27</v>
      </c>
      <c r="U6" s="57" t="s">
        <v>28</v>
      </c>
      <c r="V6" s="57" t="s">
        <v>29</v>
      </c>
      <c r="W6" s="57" t="s">
        <v>30</v>
      </c>
      <c r="X6" s="57" t="s">
        <v>31</v>
      </c>
      <c r="Y6" s="57" t="s">
        <v>32</v>
      </c>
      <c r="Z6" s="57" t="s">
        <v>33</v>
      </c>
      <c r="AA6" s="57" t="s">
        <v>34</v>
      </c>
      <c r="AB6" s="57" t="s">
        <v>35</v>
      </c>
      <c r="AC6" s="57" t="s">
        <v>36</v>
      </c>
      <c r="AD6" s="57" t="s">
        <v>37</v>
      </c>
      <c r="AE6" s="57" t="s">
        <v>38</v>
      </c>
      <c r="AF6" s="57" t="s">
        <v>39</v>
      </c>
      <c r="AG6" s="57" t="s">
        <v>40</v>
      </c>
      <c r="AH6" s="57" t="s">
        <v>41</v>
      </c>
      <c r="AI6" s="3" t="s">
        <v>26</v>
      </c>
      <c r="AJ6" s="3" t="s">
        <v>42</v>
      </c>
      <c r="AK6" s="3" t="s">
        <v>43</v>
      </c>
      <c r="AL6" s="57" t="s">
        <v>44</v>
      </c>
      <c r="AM6" s="57" t="s">
        <v>45</v>
      </c>
      <c r="AN6" s="57" t="s">
        <v>46</v>
      </c>
      <c r="AO6" s="57" t="s">
        <v>186</v>
      </c>
      <c r="AP6" s="57" t="s">
        <v>187</v>
      </c>
      <c r="AQ6" s="57" t="s">
        <v>47</v>
      </c>
      <c r="AR6" s="57" t="s">
        <v>48</v>
      </c>
      <c r="AS6" s="57" t="s">
        <v>49</v>
      </c>
      <c r="AT6" s="57" t="s">
        <v>50</v>
      </c>
      <c r="AU6" s="57" t="s">
        <v>51</v>
      </c>
      <c r="AV6" s="57" t="s">
        <v>52</v>
      </c>
      <c r="AW6" s="57" t="s">
        <v>53</v>
      </c>
      <c r="AX6" s="3">
        <v>150000</v>
      </c>
      <c r="AY6" s="57" t="s">
        <v>54</v>
      </c>
      <c r="AZ6" s="57" t="s">
        <v>188</v>
      </c>
      <c r="BA6" s="57" t="s">
        <v>184</v>
      </c>
      <c r="BB6" s="4" t="s">
        <v>185</v>
      </c>
      <c r="BC6" s="4" t="s">
        <v>55</v>
      </c>
      <c r="BD6" s="57" t="s">
        <v>56</v>
      </c>
      <c r="BE6" s="57" t="s">
        <v>57</v>
      </c>
      <c r="BF6" s="3" t="s">
        <v>58</v>
      </c>
      <c r="BG6" s="3" t="s">
        <v>59</v>
      </c>
      <c r="BH6" s="58" t="s">
        <v>60</v>
      </c>
    </row>
    <row r="7" spans="1:265" s="60" customFormat="1" ht="27">
      <c r="A7" s="306" t="s">
        <v>376</v>
      </c>
      <c r="B7" s="308" t="s">
        <v>61</v>
      </c>
      <c r="C7" s="297" t="s">
        <v>366</v>
      </c>
      <c r="D7" s="310" t="s">
        <v>62</v>
      </c>
      <c r="E7" s="297" t="s">
        <v>365</v>
      </c>
      <c r="F7" s="295" t="s">
        <v>63</v>
      </c>
      <c r="G7" s="295" t="s">
        <v>64</v>
      </c>
      <c r="H7" s="297" t="s">
        <v>374</v>
      </c>
      <c r="I7" s="298">
        <v>0</v>
      </c>
      <c r="J7" s="297" t="s">
        <v>65</v>
      </c>
      <c r="K7" s="297" t="s">
        <v>375</v>
      </c>
      <c r="L7" s="295" t="s">
        <v>66</v>
      </c>
      <c r="M7" s="304" t="s">
        <v>67</v>
      </c>
      <c r="N7" s="252" t="s">
        <v>68</v>
      </c>
      <c r="O7" s="253"/>
      <c r="P7" s="253"/>
      <c r="Q7" s="253"/>
      <c r="R7" s="253"/>
      <c r="S7" s="253"/>
      <c r="T7" s="253"/>
      <c r="U7" s="253"/>
      <c r="V7" s="253"/>
      <c r="W7" s="253"/>
      <c r="X7" s="254"/>
      <c r="Y7" s="289" t="s">
        <v>69</v>
      </c>
      <c r="Z7" s="290"/>
      <c r="AA7" s="289" t="s">
        <v>70</v>
      </c>
      <c r="AB7" s="290"/>
      <c r="AC7" s="289" t="s">
        <v>71</v>
      </c>
      <c r="AD7" s="290"/>
      <c r="AE7" s="289" t="s">
        <v>72</v>
      </c>
      <c r="AF7" s="290"/>
      <c r="AG7" s="289" t="s">
        <v>73</v>
      </c>
      <c r="AH7" s="290"/>
      <c r="AI7" s="291" t="s">
        <v>74</v>
      </c>
      <c r="AJ7" s="291" t="s">
        <v>189</v>
      </c>
      <c r="AK7" s="291" t="s">
        <v>75</v>
      </c>
      <c r="AL7" s="289" t="s">
        <v>76</v>
      </c>
      <c r="AM7" s="290"/>
      <c r="AN7" s="293" t="s">
        <v>77</v>
      </c>
      <c r="AO7" s="293" t="s">
        <v>0</v>
      </c>
      <c r="AP7" s="293" t="s">
        <v>1</v>
      </c>
      <c r="AQ7" s="293" t="s">
        <v>78</v>
      </c>
      <c r="AR7" s="281" t="s">
        <v>79</v>
      </c>
      <c r="AS7" s="281" t="s">
        <v>80</v>
      </c>
      <c r="AT7" s="281" t="s">
        <v>81</v>
      </c>
      <c r="AU7" s="281" t="s">
        <v>2</v>
      </c>
      <c r="AV7" s="281">
        <v>4004</v>
      </c>
      <c r="AW7" s="281" t="s">
        <v>306</v>
      </c>
      <c r="AX7" s="281"/>
      <c r="AY7" s="283" t="s">
        <v>308</v>
      </c>
      <c r="AZ7" s="281" t="s">
        <v>307</v>
      </c>
      <c r="BA7" s="281">
        <v>4015</v>
      </c>
      <c r="BB7" s="281" t="s">
        <v>373</v>
      </c>
      <c r="BC7" s="285" t="s">
        <v>82</v>
      </c>
      <c r="BD7" s="281" t="s">
        <v>83</v>
      </c>
      <c r="BE7" s="281" t="s">
        <v>84</v>
      </c>
      <c r="BF7" s="287" t="s">
        <v>85</v>
      </c>
      <c r="BG7" s="288"/>
      <c r="BH7" s="279" t="s">
        <v>86</v>
      </c>
    </row>
    <row r="8" spans="1:265" s="60" customFormat="1" ht="60" customHeight="1">
      <c r="A8" s="307"/>
      <c r="B8" s="309"/>
      <c r="C8" s="296"/>
      <c r="D8" s="311"/>
      <c r="E8" s="296"/>
      <c r="F8" s="296"/>
      <c r="G8" s="296"/>
      <c r="H8" s="296"/>
      <c r="I8" s="299"/>
      <c r="J8" s="296"/>
      <c r="K8" s="296"/>
      <c r="L8" s="296"/>
      <c r="M8" s="305"/>
      <c r="N8" s="6" t="s">
        <v>87</v>
      </c>
      <c r="O8" s="247">
        <v>0.5</v>
      </c>
      <c r="P8" s="5" t="s">
        <v>88</v>
      </c>
      <c r="Q8" s="5" t="s">
        <v>89</v>
      </c>
      <c r="R8" s="246" t="s">
        <v>90</v>
      </c>
      <c r="S8" s="6" t="s">
        <v>74</v>
      </c>
      <c r="T8" s="61" t="s">
        <v>91</v>
      </c>
      <c r="U8" s="61" t="s">
        <v>92</v>
      </c>
      <c r="V8" s="61" t="s">
        <v>93</v>
      </c>
      <c r="W8" s="61" t="s">
        <v>94</v>
      </c>
      <c r="X8" s="61" t="s">
        <v>95</v>
      </c>
      <c r="Y8" s="61" t="s">
        <v>96</v>
      </c>
      <c r="Z8" s="61" t="s">
        <v>97</v>
      </c>
      <c r="AA8" s="61" t="s">
        <v>98</v>
      </c>
      <c r="AB8" s="61" t="s">
        <v>99</v>
      </c>
      <c r="AC8" s="61" t="s">
        <v>98</v>
      </c>
      <c r="AD8" s="61" t="s">
        <v>100</v>
      </c>
      <c r="AE8" s="61" t="s">
        <v>98</v>
      </c>
      <c r="AF8" s="61" t="s">
        <v>101</v>
      </c>
      <c r="AG8" s="61" t="s">
        <v>102</v>
      </c>
      <c r="AH8" s="61" t="s">
        <v>103</v>
      </c>
      <c r="AI8" s="292"/>
      <c r="AJ8" s="292"/>
      <c r="AK8" s="292"/>
      <c r="AL8" s="61" t="s">
        <v>104</v>
      </c>
      <c r="AM8" s="61" t="s">
        <v>105</v>
      </c>
      <c r="AN8" s="294"/>
      <c r="AO8" s="294"/>
      <c r="AP8" s="294"/>
      <c r="AQ8" s="294"/>
      <c r="AR8" s="282"/>
      <c r="AS8" s="282"/>
      <c r="AT8" s="282"/>
      <c r="AU8" s="282"/>
      <c r="AV8" s="282"/>
      <c r="AW8" s="282"/>
      <c r="AX8" s="282"/>
      <c r="AY8" s="284"/>
      <c r="AZ8" s="282"/>
      <c r="BA8" s="282"/>
      <c r="BB8" s="282"/>
      <c r="BC8" s="286"/>
      <c r="BD8" s="282"/>
      <c r="BE8" s="282"/>
      <c r="BF8" s="7" t="s">
        <v>106</v>
      </c>
      <c r="BG8" s="7" t="s">
        <v>107</v>
      </c>
      <c r="BH8" s="280"/>
    </row>
    <row r="9" spans="1:265" s="269" customFormat="1" ht="27">
      <c r="A9" s="268">
        <v>1</v>
      </c>
      <c r="B9" s="268">
        <v>2</v>
      </c>
      <c r="C9" s="268">
        <v>3</v>
      </c>
      <c r="D9" s="268">
        <v>4</v>
      </c>
      <c r="E9" s="268">
        <v>5</v>
      </c>
      <c r="F9" s="268">
        <v>6</v>
      </c>
      <c r="G9" s="268">
        <v>7</v>
      </c>
      <c r="H9" s="268">
        <v>8</v>
      </c>
      <c r="I9" s="268">
        <v>9</v>
      </c>
      <c r="J9" s="268">
        <v>10</v>
      </c>
      <c r="K9" s="268">
        <v>11</v>
      </c>
      <c r="L9" s="268">
        <v>12</v>
      </c>
      <c r="M9" s="268">
        <v>13</v>
      </c>
      <c r="N9" s="268">
        <v>14</v>
      </c>
      <c r="O9" s="268">
        <v>15</v>
      </c>
      <c r="P9" s="268">
        <v>16</v>
      </c>
      <c r="Q9" s="268">
        <v>17</v>
      </c>
      <c r="R9" s="268">
        <v>18</v>
      </c>
      <c r="S9" s="268">
        <v>19</v>
      </c>
      <c r="T9" s="268">
        <v>20</v>
      </c>
      <c r="U9" s="268">
        <v>21</v>
      </c>
      <c r="V9" s="268">
        <v>22</v>
      </c>
      <c r="W9" s="268">
        <v>23</v>
      </c>
      <c r="X9" s="268">
        <v>24</v>
      </c>
      <c r="Y9" s="268">
        <v>25</v>
      </c>
      <c r="Z9" s="268">
        <v>26</v>
      </c>
      <c r="AA9" s="268">
        <v>27</v>
      </c>
      <c r="AB9" s="268">
        <v>28</v>
      </c>
      <c r="AC9" s="268">
        <v>29</v>
      </c>
      <c r="AD9" s="268">
        <v>30</v>
      </c>
      <c r="AE9" s="268">
        <v>31</v>
      </c>
      <c r="AF9" s="268">
        <v>32</v>
      </c>
      <c r="AG9" s="268">
        <v>33</v>
      </c>
      <c r="AH9" s="268">
        <v>34</v>
      </c>
      <c r="AI9" s="268">
        <v>35</v>
      </c>
      <c r="AJ9" s="268">
        <v>36</v>
      </c>
      <c r="AK9" s="268">
        <v>37</v>
      </c>
      <c r="AL9" s="268">
        <v>38</v>
      </c>
      <c r="AM9" s="268">
        <v>39</v>
      </c>
      <c r="AN9" s="268">
        <v>40</v>
      </c>
      <c r="AO9" s="268">
        <v>41</v>
      </c>
      <c r="AP9" s="268">
        <v>42</v>
      </c>
      <c r="AQ9" s="268">
        <v>43</v>
      </c>
      <c r="AR9" s="268">
        <v>44</v>
      </c>
      <c r="AS9" s="268">
        <v>45</v>
      </c>
      <c r="AT9" s="268">
        <v>46</v>
      </c>
      <c r="AU9" s="268">
        <v>47</v>
      </c>
      <c r="AV9" s="268">
        <v>48</v>
      </c>
      <c r="AW9" s="268">
        <v>49</v>
      </c>
      <c r="AX9" s="268">
        <v>50</v>
      </c>
      <c r="AY9" s="268">
        <v>51</v>
      </c>
      <c r="AZ9" s="268">
        <v>52</v>
      </c>
      <c r="BA9" s="268">
        <v>53</v>
      </c>
      <c r="BB9" s="268">
        <v>54</v>
      </c>
      <c r="BC9" s="268">
        <v>55</v>
      </c>
      <c r="BD9" s="268">
        <v>56</v>
      </c>
      <c r="BE9" s="268">
        <v>57</v>
      </c>
      <c r="BF9" s="268">
        <v>58</v>
      </c>
      <c r="BG9" s="268">
        <v>59</v>
      </c>
      <c r="BH9" s="268">
        <v>60</v>
      </c>
    </row>
    <row r="10" spans="1:265" s="75" customFormat="1" ht="81.75" customHeight="1">
      <c r="A10" s="268">
        <v>1</v>
      </c>
      <c r="B10" s="62">
        <v>43739</v>
      </c>
      <c r="C10" s="63" t="s">
        <v>191</v>
      </c>
      <c r="D10" s="232" t="s">
        <v>392</v>
      </c>
      <c r="E10" s="232" t="s">
        <v>108</v>
      </c>
      <c r="F10" s="64">
        <v>10005553615</v>
      </c>
      <c r="G10" s="65" t="s">
        <v>286</v>
      </c>
      <c r="H10" s="66" t="s">
        <v>192</v>
      </c>
      <c r="I10" s="67" t="s">
        <v>183</v>
      </c>
      <c r="J10" s="234" t="s">
        <v>193</v>
      </c>
      <c r="K10" s="234" t="s">
        <v>194</v>
      </c>
      <c r="L10" s="9">
        <v>208</v>
      </c>
      <c r="M10" s="9">
        <v>0</v>
      </c>
      <c r="N10" s="9">
        <v>0</v>
      </c>
      <c r="O10" s="9">
        <v>0.5</v>
      </c>
      <c r="P10" s="9">
        <v>0</v>
      </c>
      <c r="Q10" s="9">
        <v>0</v>
      </c>
      <c r="R10" s="9">
        <v>0</v>
      </c>
      <c r="S10" s="10">
        <v>25.5</v>
      </c>
      <c r="T10" s="68">
        <v>204</v>
      </c>
      <c r="U10" s="68">
        <v>15</v>
      </c>
      <c r="V10" s="68">
        <v>1160</v>
      </c>
      <c r="W10" s="68"/>
      <c r="X10" s="68">
        <v>30</v>
      </c>
      <c r="Y10" s="69">
        <v>0</v>
      </c>
      <c r="Z10" s="68">
        <v>0</v>
      </c>
      <c r="AA10" s="69">
        <v>0</v>
      </c>
      <c r="AB10" s="68">
        <v>0</v>
      </c>
      <c r="AC10" s="69">
        <v>0</v>
      </c>
      <c r="AD10" s="68">
        <v>0</v>
      </c>
      <c r="AE10" s="69">
        <v>0</v>
      </c>
      <c r="AF10" s="68">
        <v>0</v>
      </c>
      <c r="AG10" s="69">
        <v>0</v>
      </c>
      <c r="AH10" s="68">
        <v>0</v>
      </c>
      <c r="AI10" s="70">
        <v>23</v>
      </c>
      <c r="AJ10" s="70">
        <v>0</v>
      </c>
      <c r="AK10" s="70">
        <v>0</v>
      </c>
      <c r="AL10" s="11">
        <v>92</v>
      </c>
      <c r="AM10" s="68">
        <v>23</v>
      </c>
      <c r="AN10" s="68"/>
      <c r="AO10" s="68"/>
      <c r="AP10" s="68"/>
      <c r="AQ10" s="68"/>
      <c r="AR10" s="71">
        <v>1432</v>
      </c>
      <c r="AS10" s="72"/>
      <c r="AT10" s="72"/>
      <c r="AU10" s="68">
        <v>1403.0224159402242</v>
      </c>
      <c r="AV10" s="68">
        <v>5617701.7534246575</v>
      </c>
      <c r="AW10" s="68">
        <v>2</v>
      </c>
      <c r="AX10" s="8">
        <v>300000</v>
      </c>
      <c r="AY10" s="73">
        <v>89.103440395221213</v>
      </c>
      <c r="AZ10" s="73">
        <v>1432</v>
      </c>
      <c r="BA10" s="14">
        <v>5749480</v>
      </c>
      <c r="BB10" s="14">
        <v>5.9775840597758405</v>
      </c>
      <c r="BC10" s="9">
        <v>1336.9189755450029</v>
      </c>
      <c r="BD10" s="229">
        <v>0</v>
      </c>
      <c r="BE10" s="230">
        <v>1336.9189755450029</v>
      </c>
      <c r="BF10" s="20">
        <v>1336.92</v>
      </c>
      <c r="BG10" s="21">
        <v>0</v>
      </c>
      <c r="BH10" s="19"/>
      <c r="BI10" s="59"/>
      <c r="BJ10" s="59"/>
      <c r="BK10" s="59"/>
      <c r="BL10" s="59"/>
      <c r="BM10" s="59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M10" s="74"/>
      <c r="GN10" s="74"/>
      <c r="GO10" s="74"/>
      <c r="GP10" s="74"/>
      <c r="GQ10" s="74"/>
      <c r="GR10" s="74"/>
      <c r="GS10" s="74"/>
      <c r="GT10" s="74"/>
      <c r="GU10" s="74"/>
      <c r="GV10" s="74"/>
      <c r="GW10" s="74"/>
      <c r="GX10" s="74"/>
      <c r="GY10" s="74"/>
      <c r="GZ10" s="74"/>
      <c r="HA10" s="74"/>
      <c r="HB10" s="74"/>
      <c r="HC10" s="74"/>
      <c r="HD10" s="74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  <c r="IR10" s="74"/>
      <c r="IS10" s="74"/>
      <c r="IT10" s="74"/>
      <c r="IU10" s="74"/>
      <c r="IV10" s="74"/>
      <c r="IW10" s="74"/>
      <c r="IX10" s="74"/>
      <c r="IY10" s="74"/>
    </row>
    <row r="11" spans="1:265" s="75" customFormat="1" ht="81.75" customHeight="1">
      <c r="A11" s="268">
        <f>A10+1</f>
        <v>2</v>
      </c>
      <c r="B11" s="62">
        <v>43784</v>
      </c>
      <c r="C11" s="232" t="s">
        <v>195</v>
      </c>
      <c r="D11" s="232" t="s">
        <v>393</v>
      </c>
      <c r="E11" s="232" t="s">
        <v>109</v>
      </c>
      <c r="F11" s="64">
        <v>10005553755</v>
      </c>
      <c r="G11" s="65" t="s">
        <v>287</v>
      </c>
      <c r="H11" s="235" t="s">
        <v>196</v>
      </c>
      <c r="I11" s="234" t="s">
        <v>183</v>
      </c>
      <c r="J11" s="234" t="s">
        <v>193</v>
      </c>
      <c r="K11" s="234" t="s">
        <v>197</v>
      </c>
      <c r="L11" s="9">
        <v>208</v>
      </c>
      <c r="M11" s="9">
        <v>0</v>
      </c>
      <c r="N11" s="9">
        <v>0</v>
      </c>
      <c r="O11" s="9">
        <v>0.5</v>
      </c>
      <c r="P11" s="9">
        <v>0</v>
      </c>
      <c r="Q11" s="9">
        <v>0</v>
      </c>
      <c r="R11" s="9">
        <v>0</v>
      </c>
      <c r="S11" s="10">
        <v>25.5</v>
      </c>
      <c r="T11" s="68">
        <v>204</v>
      </c>
      <c r="U11" s="68">
        <v>15</v>
      </c>
      <c r="V11" s="68">
        <v>640</v>
      </c>
      <c r="W11" s="68"/>
      <c r="X11" s="68">
        <v>30</v>
      </c>
      <c r="Y11" s="69">
        <v>0</v>
      </c>
      <c r="Z11" s="68">
        <v>0</v>
      </c>
      <c r="AA11" s="69">
        <v>0</v>
      </c>
      <c r="AB11" s="68">
        <v>0</v>
      </c>
      <c r="AC11" s="69">
        <v>0</v>
      </c>
      <c r="AD11" s="68">
        <v>0</v>
      </c>
      <c r="AE11" s="69">
        <v>0</v>
      </c>
      <c r="AF11" s="68">
        <v>0</v>
      </c>
      <c r="AG11" s="69">
        <v>0</v>
      </c>
      <c r="AH11" s="68">
        <v>0</v>
      </c>
      <c r="AI11" s="70">
        <v>23</v>
      </c>
      <c r="AJ11" s="70">
        <v>0</v>
      </c>
      <c r="AK11" s="70">
        <v>0</v>
      </c>
      <c r="AL11" s="11">
        <v>92</v>
      </c>
      <c r="AM11" s="68">
        <v>23</v>
      </c>
      <c r="AN11" s="68"/>
      <c r="AO11" s="68"/>
      <c r="AP11" s="68"/>
      <c r="AQ11" s="68"/>
      <c r="AR11" s="71">
        <v>912</v>
      </c>
      <c r="AS11" s="72"/>
      <c r="AT11" s="72"/>
      <c r="AU11" s="68">
        <v>883.02241594022416</v>
      </c>
      <c r="AV11" s="68">
        <v>3535621.7534246575</v>
      </c>
      <c r="AW11" s="68">
        <v>2</v>
      </c>
      <c r="AX11" s="8">
        <v>300000</v>
      </c>
      <c r="AY11" s="73">
        <v>37.103440395221213</v>
      </c>
      <c r="AZ11" s="73">
        <v>912</v>
      </c>
      <c r="BA11" s="14">
        <v>3661680</v>
      </c>
      <c r="BB11" s="14">
        <v>5.9775840597758405</v>
      </c>
      <c r="BC11" s="9">
        <v>868.91897554500292</v>
      </c>
      <c r="BD11" s="229">
        <v>0</v>
      </c>
      <c r="BE11" s="230">
        <v>868.91897554500292</v>
      </c>
      <c r="BF11" s="20">
        <v>868.92</v>
      </c>
      <c r="BG11" s="21">
        <v>0</v>
      </c>
      <c r="BH11" s="19"/>
      <c r="BI11" s="59"/>
      <c r="BJ11" s="59"/>
      <c r="BK11" s="59"/>
      <c r="BL11" s="59"/>
      <c r="BM11" s="59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4"/>
      <c r="DL11" s="74"/>
      <c r="DM11" s="74"/>
      <c r="DN11" s="74"/>
      <c r="DO11" s="74"/>
      <c r="DP11" s="74"/>
      <c r="DQ11" s="74"/>
      <c r="DR11" s="74"/>
      <c r="DS11" s="74"/>
      <c r="DT11" s="74"/>
      <c r="DU11" s="74"/>
      <c r="DV11" s="74"/>
      <c r="DW11" s="74"/>
      <c r="DX11" s="74"/>
      <c r="DY11" s="74"/>
      <c r="DZ11" s="74"/>
      <c r="EA11" s="74"/>
      <c r="EB11" s="74"/>
      <c r="EC11" s="74"/>
      <c r="ED11" s="74"/>
      <c r="EE11" s="74"/>
      <c r="EF11" s="74"/>
      <c r="EG11" s="74"/>
      <c r="EH11" s="74"/>
      <c r="EI11" s="74"/>
      <c r="EJ11" s="74"/>
      <c r="EK11" s="74"/>
      <c r="EL11" s="74"/>
      <c r="EM11" s="74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M11" s="74"/>
      <c r="GN11" s="74"/>
      <c r="GO11" s="74"/>
      <c r="GP11" s="74"/>
      <c r="GQ11" s="74"/>
      <c r="GR11" s="74"/>
      <c r="GS11" s="74"/>
      <c r="GT11" s="74"/>
      <c r="GU11" s="74"/>
      <c r="GV11" s="74"/>
      <c r="GW11" s="74"/>
      <c r="GX11" s="74"/>
      <c r="GY11" s="74"/>
      <c r="GZ11" s="74"/>
      <c r="HA11" s="74"/>
      <c r="HB11" s="74"/>
      <c r="HC11" s="74"/>
      <c r="HD11" s="74"/>
      <c r="HE11" s="74"/>
      <c r="HF11" s="74"/>
      <c r="HG11" s="74"/>
      <c r="HH11" s="74"/>
      <c r="HI11" s="74"/>
      <c r="HJ11" s="74"/>
      <c r="HK11" s="74"/>
      <c r="HL11" s="74"/>
      <c r="HM11" s="74"/>
      <c r="HN11" s="74"/>
      <c r="HO11" s="74"/>
      <c r="HP11" s="74"/>
      <c r="HQ11" s="74"/>
      <c r="HR11" s="74"/>
      <c r="HS11" s="74"/>
      <c r="HT11" s="74"/>
      <c r="HU11" s="74"/>
      <c r="HV11" s="74"/>
      <c r="HW11" s="74"/>
      <c r="HX11" s="74"/>
      <c r="HY11" s="74"/>
      <c r="HZ11" s="74"/>
      <c r="IA11" s="74"/>
      <c r="IB11" s="74"/>
      <c r="IC11" s="74"/>
      <c r="ID11" s="74"/>
      <c r="IE11" s="74"/>
      <c r="IF11" s="74"/>
      <c r="IG11" s="74"/>
      <c r="IH11" s="74"/>
      <c r="II11" s="74"/>
      <c r="IJ11" s="74"/>
      <c r="IK11" s="74"/>
      <c r="IL11" s="74"/>
      <c r="IM11" s="74"/>
      <c r="IN11" s="74"/>
      <c r="IO11" s="74"/>
      <c r="IP11" s="74"/>
      <c r="IQ11" s="74"/>
      <c r="IR11" s="74"/>
      <c r="IS11" s="74"/>
      <c r="IT11" s="74"/>
      <c r="IU11" s="74"/>
      <c r="IV11" s="74"/>
      <c r="IW11" s="74"/>
      <c r="IX11" s="74"/>
      <c r="IY11" s="74"/>
      <c r="IZ11" s="74"/>
      <c r="JA11" s="74"/>
      <c r="JB11" s="74"/>
      <c r="JC11" s="74"/>
      <c r="JD11" s="74"/>
      <c r="JE11" s="74"/>
    </row>
    <row r="12" spans="1:265" s="75" customFormat="1" ht="81.75" customHeight="1">
      <c r="A12" s="268">
        <f t="shared" ref="A12:A75" si="0">A11+1</f>
        <v>3</v>
      </c>
      <c r="B12" s="62">
        <v>44077</v>
      </c>
      <c r="C12" s="232" t="s">
        <v>198</v>
      </c>
      <c r="D12" s="232" t="s">
        <v>394</v>
      </c>
      <c r="E12" s="232" t="s">
        <v>110</v>
      </c>
      <c r="F12" s="64">
        <v>10005552759</v>
      </c>
      <c r="G12" s="65" t="s">
        <v>288</v>
      </c>
      <c r="H12" s="235" t="s">
        <v>192</v>
      </c>
      <c r="I12" s="234" t="s">
        <v>183</v>
      </c>
      <c r="J12" s="234" t="s">
        <v>199</v>
      </c>
      <c r="K12" s="234" t="s">
        <v>194</v>
      </c>
      <c r="L12" s="9">
        <v>208</v>
      </c>
      <c r="M12" s="9">
        <v>0</v>
      </c>
      <c r="N12" s="9">
        <v>1</v>
      </c>
      <c r="O12" s="9">
        <v>0.5</v>
      </c>
      <c r="P12" s="9">
        <v>0</v>
      </c>
      <c r="Q12" s="9">
        <v>0</v>
      </c>
      <c r="R12" s="9">
        <v>0</v>
      </c>
      <c r="S12" s="10">
        <v>25.5</v>
      </c>
      <c r="T12" s="68">
        <v>204</v>
      </c>
      <c r="U12" s="68">
        <v>15</v>
      </c>
      <c r="V12" s="68">
        <v>1200</v>
      </c>
      <c r="W12" s="68"/>
      <c r="X12" s="68">
        <v>30</v>
      </c>
      <c r="Y12" s="69">
        <v>0</v>
      </c>
      <c r="Z12" s="68">
        <v>0</v>
      </c>
      <c r="AA12" s="69">
        <v>0</v>
      </c>
      <c r="AB12" s="68">
        <v>0</v>
      </c>
      <c r="AC12" s="69">
        <v>0</v>
      </c>
      <c r="AD12" s="68">
        <v>0</v>
      </c>
      <c r="AE12" s="69">
        <v>0</v>
      </c>
      <c r="AF12" s="68">
        <v>0</v>
      </c>
      <c r="AG12" s="69">
        <v>0</v>
      </c>
      <c r="AH12" s="68">
        <v>0</v>
      </c>
      <c r="AI12" s="70">
        <v>22</v>
      </c>
      <c r="AJ12" s="70">
        <v>0</v>
      </c>
      <c r="AK12" s="70">
        <v>0</v>
      </c>
      <c r="AL12" s="11">
        <v>88</v>
      </c>
      <c r="AM12" s="68">
        <v>22</v>
      </c>
      <c r="AN12" s="68"/>
      <c r="AO12" s="68"/>
      <c r="AP12" s="68"/>
      <c r="AQ12" s="68"/>
      <c r="AR12" s="71">
        <v>1471</v>
      </c>
      <c r="AS12" s="72"/>
      <c r="AT12" s="72"/>
      <c r="AU12" s="68">
        <v>1443.0224159402242</v>
      </c>
      <c r="AV12" s="68">
        <v>5777861.7534246575</v>
      </c>
      <c r="AW12" s="68">
        <v>0</v>
      </c>
      <c r="AX12" s="8">
        <v>0</v>
      </c>
      <c r="AY12" s="73">
        <v>100.59594788772871</v>
      </c>
      <c r="AZ12" s="73">
        <v>1471</v>
      </c>
      <c r="BA12" s="14">
        <v>5906065</v>
      </c>
      <c r="BB12" s="14">
        <v>5.9775840597758405</v>
      </c>
      <c r="BC12" s="9">
        <v>1364.4264680524955</v>
      </c>
      <c r="BD12" s="229">
        <v>0</v>
      </c>
      <c r="BE12" s="230">
        <v>1364.4264680524955</v>
      </c>
      <c r="BF12" s="20">
        <v>1364.43</v>
      </c>
      <c r="BG12" s="21">
        <v>0</v>
      </c>
      <c r="BH12" s="19"/>
      <c r="BI12" s="59"/>
      <c r="BJ12" s="59"/>
      <c r="BK12" s="59"/>
      <c r="BL12" s="76"/>
      <c r="BM12" s="59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  <c r="DV12" s="74"/>
      <c r="DW12" s="74"/>
      <c r="DX12" s="74"/>
      <c r="DY12" s="74"/>
      <c r="DZ12" s="74"/>
      <c r="EA12" s="74"/>
      <c r="EB12" s="74"/>
      <c r="EC12" s="74"/>
      <c r="ED12" s="74"/>
      <c r="EE12" s="74"/>
      <c r="EF12" s="74"/>
      <c r="EG12" s="74"/>
      <c r="EH12" s="74"/>
      <c r="EI12" s="74"/>
      <c r="EJ12" s="74"/>
      <c r="EK12" s="74"/>
      <c r="EL12" s="74"/>
      <c r="EM12" s="74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M12" s="74"/>
      <c r="GN12" s="74"/>
      <c r="GO12" s="74"/>
      <c r="GP12" s="74"/>
      <c r="GQ12" s="74"/>
      <c r="GR12" s="74"/>
      <c r="GS12" s="74"/>
      <c r="GT12" s="74"/>
      <c r="GU12" s="74"/>
      <c r="GV12" s="74"/>
      <c r="GW12" s="74"/>
      <c r="GX12" s="74"/>
      <c r="GY12" s="74"/>
      <c r="GZ12" s="74"/>
      <c r="HA12" s="74"/>
      <c r="HB12" s="74"/>
      <c r="HC12" s="74"/>
      <c r="HD12" s="74"/>
      <c r="HE12" s="74"/>
      <c r="HF12" s="74"/>
      <c r="HG12" s="74"/>
      <c r="HH12" s="74"/>
      <c r="HI12" s="74"/>
      <c r="HJ12" s="74"/>
      <c r="HK12" s="74"/>
      <c r="HL12" s="74"/>
      <c r="HM12" s="74"/>
      <c r="HN12" s="74"/>
      <c r="HO12" s="74"/>
      <c r="HP12" s="74"/>
      <c r="HQ12" s="74"/>
      <c r="HR12" s="74"/>
      <c r="HS12" s="74"/>
      <c r="HT12" s="74"/>
      <c r="HU12" s="74"/>
      <c r="HV12" s="74"/>
      <c r="HW12" s="74"/>
      <c r="HX12" s="74"/>
      <c r="HY12" s="74"/>
      <c r="HZ12" s="74"/>
      <c r="IA12" s="74"/>
      <c r="IB12" s="74"/>
      <c r="IC12" s="74"/>
      <c r="ID12" s="74"/>
      <c r="IE12" s="74"/>
      <c r="IF12" s="74"/>
      <c r="IG12" s="74"/>
      <c r="IH12" s="74"/>
      <c r="II12" s="74"/>
      <c r="IJ12" s="74"/>
      <c r="IK12" s="74"/>
      <c r="IL12" s="74"/>
      <c r="IM12" s="74"/>
      <c r="IN12" s="74"/>
      <c r="IO12" s="74"/>
      <c r="IP12" s="74"/>
      <c r="IQ12" s="74"/>
      <c r="IR12" s="74"/>
      <c r="IS12" s="74"/>
      <c r="IT12" s="74"/>
      <c r="IU12" s="74"/>
      <c r="IV12" s="74"/>
      <c r="IW12" s="74"/>
      <c r="IX12" s="74"/>
      <c r="IY12" s="74"/>
      <c r="IZ12" s="74"/>
      <c r="JA12" s="74"/>
      <c r="JB12" s="74"/>
      <c r="JC12" s="74"/>
      <c r="JD12" s="74"/>
      <c r="JE12" s="74"/>
    </row>
    <row r="13" spans="1:265" s="75" customFormat="1" ht="81.75" customHeight="1">
      <c r="A13" s="268">
        <f t="shared" si="0"/>
        <v>4</v>
      </c>
      <c r="B13" s="62">
        <v>44280</v>
      </c>
      <c r="C13" s="232" t="s">
        <v>201</v>
      </c>
      <c r="D13" s="232" t="s">
        <v>395</v>
      </c>
      <c r="E13" s="232" t="s">
        <v>111</v>
      </c>
      <c r="F13" s="64" t="s">
        <v>396</v>
      </c>
      <c r="G13" s="65" t="s">
        <v>289</v>
      </c>
      <c r="H13" s="235" t="s">
        <v>192</v>
      </c>
      <c r="I13" s="234" t="s">
        <v>183</v>
      </c>
      <c r="J13" s="234" t="s">
        <v>202</v>
      </c>
      <c r="K13" s="234" t="s">
        <v>203</v>
      </c>
      <c r="L13" s="9">
        <v>208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10">
        <v>26</v>
      </c>
      <c r="T13" s="68">
        <v>208</v>
      </c>
      <c r="U13" s="236"/>
      <c r="V13" s="68">
        <v>50</v>
      </c>
      <c r="W13" s="68"/>
      <c r="X13" s="68">
        <v>0</v>
      </c>
      <c r="Y13" s="69">
        <v>0</v>
      </c>
      <c r="Z13" s="68">
        <v>0</v>
      </c>
      <c r="AA13" s="69">
        <v>0</v>
      </c>
      <c r="AB13" s="68">
        <v>0</v>
      </c>
      <c r="AC13" s="69">
        <v>0</v>
      </c>
      <c r="AD13" s="68">
        <v>0</v>
      </c>
      <c r="AE13" s="69">
        <v>0</v>
      </c>
      <c r="AF13" s="68">
        <v>0</v>
      </c>
      <c r="AG13" s="69">
        <v>0</v>
      </c>
      <c r="AH13" s="68">
        <v>0</v>
      </c>
      <c r="AI13" s="71">
        <v>0</v>
      </c>
      <c r="AJ13" s="71">
        <v>0</v>
      </c>
      <c r="AK13" s="71">
        <v>0</v>
      </c>
      <c r="AL13" s="264">
        <v>0</v>
      </c>
      <c r="AM13" s="71">
        <v>0</v>
      </c>
      <c r="AN13" s="68"/>
      <c r="AO13" s="68"/>
      <c r="AP13" s="68"/>
      <c r="AQ13" s="68"/>
      <c r="AR13" s="71">
        <v>258</v>
      </c>
      <c r="AS13" s="72"/>
      <c r="AT13" s="72"/>
      <c r="AU13" s="68">
        <v>252.84</v>
      </c>
      <c r="AV13" s="68">
        <v>1012371.36</v>
      </c>
      <c r="AW13" s="68">
        <v>2</v>
      </c>
      <c r="AX13" s="8">
        <v>300000</v>
      </c>
      <c r="AY13" s="73">
        <v>0</v>
      </c>
      <c r="AZ13" s="73">
        <v>258</v>
      </c>
      <c r="BA13" s="14">
        <v>1035870</v>
      </c>
      <c r="BB13" s="14">
        <v>5.16</v>
      </c>
      <c r="BC13" s="9">
        <v>252.84</v>
      </c>
      <c r="BD13" s="229">
        <v>0</v>
      </c>
      <c r="BE13" s="230">
        <v>252.84</v>
      </c>
      <c r="BF13" s="20">
        <v>252.84</v>
      </c>
      <c r="BG13" s="21">
        <v>0</v>
      </c>
      <c r="BH13" s="19"/>
      <c r="BI13" s="59"/>
      <c r="BJ13" s="59"/>
      <c r="BK13" s="59"/>
      <c r="BL13" s="59"/>
      <c r="BM13" s="59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  <c r="DV13" s="74"/>
      <c r="DW13" s="74"/>
      <c r="DX13" s="74"/>
      <c r="DY13" s="74"/>
      <c r="DZ13" s="74"/>
      <c r="EA13" s="74"/>
      <c r="EB13" s="74"/>
      <c r="EC13" s="74"/>
      <c r="ED13" s="74"/>
      <c r="EE13" s="74"/>
      <c r="EF13" s="74"/>
      <c r="EG13" s="74"/>
      <c r="EH13" s="74"/>
      <c r="EI13" s="74"/>
      <c r="EJ13" s="74"/>
      <c r="EK13" s="74"/>
      <c r="EL13" s="74"/>
      <c r="EM13" s="74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M13" s="74"/>
      <c r="GN13" s="74"/>
      <c r="GO13" s="74"/>
      <c r="GP13" s="74"/>
      <c r="GQ13" s="74"/>
      <c r="GR13" s="74"/>
      <c r="GS13" s="74"/>
      <c r="GT13" s="74"/>
      <c r="GU13" s="74"/>
      <c r="GV13" s="74"/>
      <c r="GW13" s="74"/>
      <c r="GX13" s="74"/>
      <c r="GY13" s="74"/>
      <c r="GZ13" s="74"/>
      <c r="HA13" s="74"/>
      <c r="HB13" s="74"/>
      <c r="HC13" s="74"/>
      <c r="HD13" s="74"/>
      <c r="HE13" s="74"/>
      <c r="HF13" s="74"/>
      <c r="HG13" s="74"/>
      <c r="HH13" s="74"/>
      <c r="HI13" s="74"/>
      <c r="HJ13" s="74"/>
      <c r="HK13" s="74"/>
      <c r="HL13" s="74"/>
      <c r="HM13" s="74"/>
      <c r="HN13" s="74"/>
      <c r="HO13" s="74"/>
      <c r="HP13" s="74"/>
      <c r="HQ13" s="74"/>
      <c r="HR13" s="74"/>
      <c r="HS13" s="74"/>
      <c r="HT13" s="74"/>
      <c r="HU13" s="74"/>
      <c r="HV13" s="74"/>
      <c r="HW13" s="74"/>
      <c r="HX13" s="74"/>
      <c r="HY13" s="74"/>
      <c r="HZ13" s="74"/>
      <c r="IA13" s="74"/>
      <c r="IB13" s="74"/>
      <c r="IC13" s="74"/>
      <c r="ID13" s="74"/>
      <c r="IE13" s="74"/>
      <c r="IF13" s="74"/>
      <c r="IG13" s="74"/>
      <c r="IH13" s="74"/>
      <c r="II13" s="74"/>
      <c r="IJ13" s="74"/>
      <c r="IK13" s="74"/>
      <c r="IL13" s="74"/>
      <c r="IM13" s="74"/>
      <c r="IN13" s="74"/>
      <c r="IO13" s="74"/>
      <c r="IP13" s="74"/>
      <c r="IQ13" s="74"/>
      <c r="IR13" s="74"/>
      <c r="IS13" s="74"/>
      <c r="IT13" s="74"/>
      <c r="IU13" s="74"/>
      <c r="IV13" s="74"/>
      <c r="IW13" s="74"/>
      <c r="IX13" s="74"/>
      <c r="IY13" s="74"/>
      <c r="IZ13" s="74"/>
      <c r="JA13" s="74"/>
      <c r="JB13" s="74"/>
      <c r="JC13" s="74"/>
      <c r="JD13" s="74"/>
      <c r="JE13" s="74"/>
    </row>
    <row r="14" spans="1:265" s="75" customFormat="1" ht="81.75" customHeight="1">
      <c r="A14" s="268">
        <f t="shared" si="0"/>
        <v>5</v>
      </c>
      <c r="B14" s="62">
        <v>44287</v>
      </c>
      <c r="C14" s="232" t="s">
        <v>204</v>
      </c>
      <c r="D14" s="232" t="s">
        <v>397</v>
      </c>
      <c r="E14" s="232" t="s">
        <v>112</v>
      </c>
      <c r="F14" s="64">
        <v>10005553429</v>
      </c>
      <c r="G14" s="65" t="s">
        <v>290</v>
      </c>
      <c r="H14" s="235" t="s">
        <v>196</v>
      </c>
      <c r="I14" s="234" t="s">
        <v>183</v>
      </c>
      <c r="J14" s="234" t="s">
        <v>193</v>
      </c>
      <c r="K14" s="234" t="s">
        <v>305</v>
      </c>
      <c r="L14" s="9">
        <v>208</v>
      </c>
      <c r="M14" s="9">
        <v>9.8076923076923084</v>
      </c>
      <c r="N14" s="9">
        <v>1</v>
      </c>
      <c r="O14" s="9">
        <v>0.5</v>
      </c>
      <c r="P14" s="9">
        <v>1</v>
      </c>
      <c r="Q14" s="9">
        <v>0</v>
      </c>
      <c r="R14" s="9">
        <v>0</v>
      </c>
      <c r="S14" s="10">
        <v>25.5</v>
      </c>
      <c r="T14" s="68">
        <v>204</v>
      </c>
      <c r="U14" s="68">
        <v>15</v>
      </c>
      <c r="V14" s="68">
        <v>258</v>
      </c>
      <c r="W14" s="68"/>
      <c r="X14" s="68">
        <v>30</v>
      </c>
      <c r="Y14" s="69">
        <v>0</v>
      </c>
      <c r="Z14" s="68">
        <v>0</v>
      </c>
      <c r="AA14" s="69">
        <v>0</v>
      </c>
      <c r="AB14" s="68">
        <v>0</v>
      </c>
      <c r="AC14" s="69">
        <v>0</v>
      </c>
      <c r="AD14" s="68">
        <v>0</v>
      </c>
      <c r="AE14" s="69">
        <v>0</v>
      </c>
      <c r="AF14" s="68">
        <v>0</v>
      </c>
      <c r="AG14" s="69">
        <v>0</v>
      </c>
      <c r="AH14" s="68">
        <v>0</v>
      </c>
      <c r="AI14" s="70">
        <v>20</v>
      </c>
      <c r="AJ14" s="70">
        <v>0</v>
      </c>
      <c r="AK14" s="70">
        <v>0</v>
      </c>
      <c r="AL14" s="11">
        <v>80</v>
      </c>
      <c r="AM14" s="68">
        <v>20</v>
      </c>
      <c r="AN14" s="68"/>
      <c r="AO14" s="68"/>
      <c r="AP14" s="68"/>
      <c r="AQ14" s="68"/>
      <c r="AR14" s="71">
        <v>536.80769230769226</v>
      </c>
      <c r="AS14" s="72"/>
      <c r="AT14" s="72"/>
      <c r="AU14" s="68">
        <v>501.02241594022411</v>
      </c>
      <c r="AV14" s="68">
        <v>2006093.7534246573</v>
      </c>
      <c r="AW14" s="68">
        <v>0</v>
      </c>
      <c r="AX14" s="8">
        <v>0</v>
      </c>
      <c r="AY14" s="73">
        <v>6.3959478877287044</v>
      </c>
      <c r="AZ14" s="73">
        <v>536.80769230769226</v>
      </c>
      <c r="BA14" s="14">
        <v>2155282.8846153845</v>
      </c>
      <c r="BB14" s="14">
        <v>5.9775840597758405</v>
      </c>
      <c r="BC14" s="9">
        <v>524.43416036018778</v>
      </c>
      <c r="BD14" s="229">
        <v>0</v>
      </c>
      <c r="BE14" s="230">
        <v>524.43416036018778</v>
      </c>
      <c r="BF14" s="20">
        <v>524.42999999999995</v>
      </c>
      <c r="BG14" s="21">
        <v>0</v>
      </c>
      <c r="BH14" s="19"/>
      <c r="BI14" s="59"/>
      <c r="BJ14" s="59"/>
      <c r="BK14" s="59"/>
      <c r="BL14" s="59"/>
      <c r="BM14" s="59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  <c r="DV14" s="74"/>
      <c r="DW14" s="74"/>
      <c r="DX14" s="74"/>
      <c r="DY14" s="74"/>
      <c r="DZ14" s="74"/>
      <c r="EA14" s="74"/>
      <c r="EB14" s="74"/>
      <c r="EC14" s="74"/>
      <c r="ED14" s="74"/>
      <c r="EE14" s="74"/>
      <c r="EF14" s="74"/>
      <c r="EG14" s="74"/>
      <c r="EH14" s="74"/>
      <c r="EI14" s="74"/>
      <c r="EJ14" s="74"/>
      <c r="EK14" s="74"/>
      <c r="EL14" s="74"/>
      <c r="EM14" s="74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/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M14" s="74"/>
      <c r="GN14" s="74"/>
      <c r="GO14" s="74"/>
      <c r="GP14" s="74"/>
      <c r="GQ14" s="74"/>
      <c r="GR14" s="74"/>
      <c r="GS14" s="74"/>
      <c r="GT14" s="74"/>
      <c r="GU14" s="74"/>
      <c r="GV14" s="74"/>
      <c r="GW14" s="74"/>
      <c r="GX14" s="74"/>
      <c r="GY14" s="74"/>
      <c r="GZ14" s="74"/>
      <c r="HA14" s="74"/>
      <c r="HB14" s="74"/>
      <c r="HC14" s="74"/>
      <c r="HD14" s="74"/>
      <c r="HE14" s="74"/>
      <c r="HF14" s="74"/>
      <c r="HG14" s="74"/>
      <c r="HH14" s="74"/>
      <c r="HI14" s="74"/>
      <c r="HJ14" s="74"/>
      <c r="HK14" s="74"/>
      <c r="HL14" s="74"/>
      <c r="HM14" s="74"/>
      <c r="HN14" s="74"/>
      <c r="HO14" s="74"/>
      <c r="HP14" s="74"/>
      <c r="HQ14" s="74"/>
      <c r="HR14" s="74"/>
      <c r="HS14" s="74"/>
      <c r="HT14" s="74"/>
      <c r="HU14" s="74"/>
      <c r="HV14" s="74"/>
      <c r="HW14" s="74"/>
      <c r="HX14" s="74"/>
      <c r="HY14" s="74"/>
      <c r="HZ14" s="74"/>
      <c r="IA14" s="74"/>
      <c r="IB14" s="74"/>
      <c r="IC14" s="74"/>
      <c r="ID14" s="74"/>
      <c r="IE14" s="74"/>
      <c r="IF14" s="74"/>
      <c r="IG14" s="74"/>
      <c r="IH14" s="74"/>
      <c r="II14" s="74"/>
      <c r="IJ14" s="74"/>
      <c r="IK14" s="74"/>
      <c r="IL14" s="74"/>
      <c r="IM14" s="74"/>
      <c r="IN14" s="74"/>
      <c r="IO14" s="74"/>
      <c r="IP14" s="74"/>
      <c r="IQ14" s="74"/>
      <c r="IR14" s="74"/>
      <c r="IS14" s="74"/>
      <c r="IT14" s="74"/>
      <c r="IU14" s="74"/>
      <c r="IV14" s="74"/>
      <c r="IW14" s="74"/>
      <c r="IX14" s="74"/>
      <c r="IY14" s="74"/>
      <c r="IZ14" s="74"/>
      <c r="JA14" s="74"/>
      <c r="JB14" s="74"/>
      <c r="JC14" s="74"/>
      <c r="JD14" s="74"/>
      <c r="JE14" s="74"/>
    </row>
    <row r="15" spans="1:265" s="75" customFormat="1" ht="81.75" customHeight="1">
      <c r="A15" s="268">
        <f t="shared" si="0"/>
        <v>6</v>
      </c>
      <c r="B15" s="62">
        <v>44886</v>
      </c>
      <c r="C15" s="232" t="s">
        <v>205</v>
      </c>
      <c r="D15" s="232" t="s">
        <v>398</v>
      </c>
      <c r="E15" s="232" t="s">
        <v>190</v>
      </c>
      <c r="F15" s="64">
        <v>10005835537</v>
      </c>
      <c r="G15" s="65">
        <v>21300079</v>
      </c>
      <c r="H15" s="235" t="s">
        <v>196</v>
      </c>
      <c r="I15" s="234" t="s">
        <v>183</v>
      </c>
      <c r="J15" s="234" t="s">
        <v>200</v>
      </c>
      <c r="K15" s="234" t="s">
        <v>305</v>
      </c>
      <c r="L15" s="9">
        <v>208</v>
      </c>
      <c r="M15" s="9">
        <v>0</v>
      </c>
      <c r="N15" s="9">
        <v>1</v>
      </c>
      <c r="O15" s="9">
        <v>0.5</v>
      </c>
      <c r="P15" s="9">
        <v>0</v>
      </c>
      <c r="Q15" s="9">
        <v>0</v>
      </c>
      <c r="R15" s="9">
        <v>0</v>
      </c>
      <c r="S15" s="10">
        <v>25.5</v>
      </c>
      <c r="T15" s="68">
        <v>204</v>
      </c>
      <c r="U15" s="68">
        <v>15</v>
      </c>
      <c r="V15" s="68">
        <v>386</v>
      </c>
      <c r="W15" s="68"/>
      <c r="X15" s="68">
        <v>20</v>
      </c>
      <c r="Y15" s="69">
        <v>0</v>
      </c>
      <c r="Z15" s="68">
        <v>0</v>
      </c>
      <c r="AA15" s="69">
        <v>0</v>
      </c>
      <c r="AB15" s="68">
        <v>0</v>
      </c>
      <c r="AC15" s="69">
        <v>0</v>
      </c>
      <c r="AD15" s="68">
        <v>0</v>
      </c>
      <c r="AE15" s="69">
        <v>0</v>
      </c>
      <c r="AF15" s="68">
        <v>0</v>
      </c>
      <c r="AG15" s="69">
        <v>0</v>
      </c>
      <c r="AH15" s="68">
        <v>0</v>
      </c>
      <c r="AI15" s="70">
        <v>22</v>
      </c>
      <c r="AJ15" s="70">
        <v>0</v>
      </c>
      <c r="AK15" s="70">
        <v>0</v>
      </c>
      <c r="AL15" s="11">
        <v>88</v>
      </c>
      <c r="AM15" s="68">
        <v>22</v>
      </c>
      <c r="AN15" s="68"/>
      <c r="AO15" s="68"/>
      <c r="AP15" s="68"/>
      <c r="AQ15" s="68"/>
      <c r="AR15" s="71">
        <v>647</v>
      </c>
      <c r="AS15" s="72">
        <v>82.614054235955052</v>
      </c>
      <c r="AT15" s="72">
        <v>92.055660434349932</v>
      </c>
      <c r="AU15" s="68">
        <v>701.63647017617927</v>
      </c>
      <c r="AV15" s="68">
        <v>2809352.4265854219</v>
      </c>
      <c r="AW15" s="68">
        <v>0</v>
      </c>
      <c r="AX15" s="8">
        <v>0</v>
      </c>
      <c r="AY15" s="73">
        <v>26.457353311324219</v>
      </c>
      <c r="AZ15" s="73">
        <v>821.66971467030498</v>
      </c>
      <c r="BA15" s="14">
        <v>3299003.9044012744</v>
      </c>
      <c r="BB15" s="14">
        <v>5.9775840597758405</v>
      </c>
      <c r="BC15" s="9">
        <v>789.23477729920489</v>
      </c>
      <c r="BD15" s="229">
        <v>0</v>
      </c>
      <c r="BE15" s="230">
        <v>789.23477729920489</v>
      </c>
      <c r="BF15" s="20">
        <v>789.23</v>
      </c>
      <c r="BG15" s="21">
        <v>0</v>
      </c>
      <c r="BH15" s="19"/>
      <c r="BI15" s="59"/>
      <c r="BJ15" s="59"/>
      <c r="BK15" s="59"/>
      <c r="BL15" s="59"/>
      <c r="BM15" s="59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  <c r="DV15" s="74"/>
      <c r="DW15" s="74"/>
      <c r="DX15" s="74"/>
      <c r="DY15" s="74"/>
      <c r="DZ15" s="74"/>
      <c r="EA15" s="74"/>
      <c r="EB15" s="74"/>
      <c r="EC15" s="74"/>
      <c r="ED15" s="74"/>
      <c r="EE15" s="74"/>
      <c r="EF15" s="74"/>
      <c r="EG15" s="74"/>
      <c r="EH15" s="74"/>
      <c r="EI15" s="74"/>
      <c r="EJ15" s="74"/>
      <c r="EK15" s="74"/>
      <c r="EL15" s="74"/>
      <c r="EM15" s="74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  <c r="GS15" s="74"/>
      <c r="GT15" s="74"/>
      <c r="GU15" s="74"/>
      <c r="GV15" s="74"/>
      <c r="GW15" s="74"/>
      <c r="GX15" s="74"/>
      <c r="GY15" s="74"/>
      <c r="GZ15" s="74"/>
      <c r="HA15" s="74"/>
      <c r="HB15" s="74"/>
      <c r="HC15" s="74"/>
      <c r="HD15" s="74"/>
      <c r="HE15" s="74"/>
      <c r="HF15" s="74"/>
      <c r="HG15" s="74"/>
      <c r="HH15" s="74"/>
      <c r="HI15" s="74"/>
      <c r="HJ15" s="74"/>
      <c r="HK15" s="74"/>
      <c r="HL15" s="74"/>
      <c r="HM15" s="74"/>
      <c r="HN15" s="74"/>
      <c r="HO15" s="74"/>
      <c r="HP15" s="74"/>
      <c r="HQ15" s="74"/>
      <c r="HR15" s="74"/>
      <c r="HS15" s="74"/>
      <c r="HT15" s="74"/>
      <c r="HU15" s="74"/>
      <c r="HV15" s="74"/>
      <c r="HW15" s="74"/>
      <c r="HX15" s="74"/>
      <c r="HY15" s="74"/>
      <c r="HZ15" s="74"/>
      <c r="IA15" s="74"/>
      <c r="IB15" s="74"/>
      <c r="IC15" s="74"/>
      <c r="ID15" s="74"/>
      <c r="IE15" s="74"/>
      <c r="IF15" s="74"/>
      <c r="IG15" s="74"/>
      <c r="IH15" s="74"/>
      <c r="II15" s="74"/>
      <c r="IJ15" s="74"/>
      <c r="IK15" s="74"/>
      <c r="IL15" s="74"/>
      <c r="IM15" s="74"/>
      <c r="IN15" s="74"/>
      <c r="IO15" s="74"/>
      <c r="IP15" s="74"/>
      <c r="IQ15" s="74"/>
      <c r="IR15" s="74"/>
      <c r="IS15" s="74"/>
      <c r="IT15" s="74"/>
      <c r="IU15" s="74"/>
      <c r="IV15" s="74"/>
      <c r="IW15" s="74"/>
      <c r="IX15" s="74"/>
      <c r="IY15" s="74"/>
      <c r="IZ15" s="74"/>
      <c r="JA15" s="74"/>
      <c r="JB15" s="74"/>
      <c r="JC15" s="74"/>
      <c r="JD15" s="74"/>
      <c r="JE15" s="74"/>
    </row>
    <row r="16" spans="1:265" s="75" customFormat="1" ht="81.75" customHeight="1">
      <c r="A16" s="268">
        <f t="shared" si="0"/>
        <v>7</v>
      </c>
      <c r="B16" s="62">
        <v>43759</v>
      </c>
      <c r="C16" s="232" t="s">
        <v>206</v>
      </c>
      <c r="D16" s="232" t="s">
        <v>399</v>
      </c>
      <c r="E16" s="232" t="s">
        <v>116</v>
      </c>
      <c r="F16" s="64">
        <v>10005578014</v>
      </c>
      <c r="G16" s="65" t="s">
        <v>291</v>
      </c>
      <c r="H16" s="235" t="s">
        <v>196</v>
      </c>
      <c r="I16" s="234" t="s">
        <v>179</v>
      </c>
      <c r="J16" s="234" t="s">
        <v>207</v>
      </c>
      <c r="K16" s="234" t="s">
        <v>304</v>
      </c>
      <c r="L16" s="9">
        <v>208</v>
      </c>
      <c r="M16" s="9">
        <v>0</v>
      </c>
      <c r="N16" s="9">
        <v>2</v>
      </c>
      <c r="O16" s="9">
        <v>2</v>
      </c>
      <c r="P16" s="9">
        <v>1</v>
      </c>
      <c r="Q16" s="9">
        <v>0</v>
      </c>
      <c r="R16" s="9">
        <v>0</v>
      </c>
      <c r="S16" s="10">
        <v>24</v>
      </c>
      <c r="T16" s="68">
        <v>192</v>
      </c>
      <c r="U16" s="68">
        <v>15</v>
      </c>
      <c r="V16" s="68">
        <v>406</v>
      </c>
      <c r="W16" s="68">
        <v>45</v>
      </c>
      <c r="X16" s="68">
        <v>30</v>
      </c>
      <c r="Y16" s="69">
        <v>0</v>
      </c>
      <c r="Z16" s="68">
        <v>0</v>
      </c>
      <c r="AA16" s="69">
        <v>0</v>
      </c>
      <c r="AB16" s="68">
        <v>0</v>
      </c>
      <c r="AC16" s="69">
        <v>0</v>
      </c>
      <c r="AD16" s="68">
        <v>0</v>
      </c>
      <c r="AE16" s="69">
        <v>0</v>
      </c>
      <c r="AF16" s="68">
        <v>0</v>
      </c>
      <c r="AG16" s="69">
        <v>0</v>
      </c>
      <c r="AH16" s="68">
        <v>0</v>
      </c>
      <c r="AI16" s="70">
        <v>17</v>
      </c>
      <c r="AJ16" s="70">
        <v>0</v>
      </c>
      <c r="AK16" s="70">
        <v>0</v>
      </c>
      <c r="AL16" s="11">
        <v>51</v>
      </c>
      <c r="AM16" s="68">
        <v>12.75</v>
      </c>
      <c r="AN16" s="68"/>
      <c r="AO16" s="68"/>
      <c r="AP16" s="68"/>
      <c r="AQ16" s="68"/>
      <c r="AR16" s="71">
        <v>700.75</v>
      </c>
      <c r="AS16" s="72"/>
      <c r="AT16" s="72"/>
      <c r="AU16" s="68">
        <v>682.02241594022416</v>
      </c>
      <c r="AV16" s="68">
        <v>2730817.7534246575</v>
      </c>
      <c r="AW16" s="68">
        <v>1</v>
      </c>
      <c r="AX16" s="8">
        <v>150000</v>
      </c>
      <c r="AY16" s="73">
        <v>20.749694141474965</v>
      </c>
      <c r="AZ16" s="73">
        <v>700.75</v>
      </c>
      <c r="BA16" s="14">
        <v>2813511.25</v>
      </c>
      <c r="BB16" s="14">
        <v>5.9775840597758405</v>
      </c>
      <c r="BC16" s="9">
        <v>674.02272179874922</v>
      </c>
      <c r="BD16" s="229">
        <v>50</v>
      </c>
      <c r="BE16" s="230">
        <v>624.02272179874922</v>
      </c>
      <c r="BF16" s="20">
        <v>624.02</v>
      </c>
      <c r="BG16" s="21">
        <v>0</v>
      </c>
      <c r="BH16" s="19"/>
      <c r="BI16" s="59"/>
      <c r="BJ16" s="59"/>
      <c r="BK16" s="59"/>
      <c r="BL16" s="59"/>
      <c r="BM16" s="59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  <c r="DV16" s="74"/>
      <c r="DW16" s="74"/>
      <c r="DX16" s="74"/>
      <c r="DY16" s="74"/>
      <c r="DZ16" s="74"/>
      <c r="EA16" s="74"/>
      <c r="EB16" s="74"/>
      <c r="EC16" s="74"/>
      <c r="ED16" s="74"/>
      <c r="EE16" s="74"/>
      <c r="EF16" s="74"/>
      <c r="EG16" s="74"/>
      <c r="EH16" s="74"/>
      <c r="EI16" s="74"/>
      <c r="EJ16" s="74"/>
      <c r="EK16" s="74"/>
      <c r="EL16" s="74"/>
      <c r="EM16" s="74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  <c r="GS16" s="74"/>
      <c r="GT16" s="74"/>
      <c r="GU16" s="74"/>
      <c r="GV16" s="74"/>
      <c r="GW16" s="74"/>
      <c r="GX16" s="74"/>
      <c r="GY16" s="74"/>
      <c r="GZ16" s="74"/>
      <c r="HA16" s="74"/>
      <c r="HB16" s="74"/>
      <c r="HC16" s="74"/>
      <c r="HD16" s="74"/>
      <c r="HE16" s="74"/>
      <c r="HF16" s="74"/>
      <c r="HG16" s="74"/>
      <c r="HH16" s="74"/>
      <c r="HI16" s="74"/>
      <c r="HJ16" s="74"/>
      <c r="HK16" s="74"/>
      <c r="HL16" s="74"/>
      <c r="HM16" s="74"/>
      <c r="HN16" s="74"/>
      <c r="HO16" s="74"/>
      <c r="HP16" s="74"/>
      <c r="HQ16" s="74"/>
      <c r="HR16" s="74"/>
      <c r="HS16" s="74"/>
      <c r="HT16" s="74"/>
      <c r="HU16" s="74"/>
      <c r="HV16" s="74"/>
      <c r="HW16" s="74"/>
      <c r="HX16" s="74"/>
      <c r="HY16" s="74"/>
      <c r="HZ16" s="74"/>
      <c r="IA16" s="74"/>
      <c r="IB16" s="74"/>
      <c r="IC16" s="74"/>
      <c r="ID16" s="74"/>
      <c r="IE16" s="74"/>
      <c r="IF16" s="74"/>
      <c r="IG16" s="74"/>
      <c r="IH16" s="74"/>
      <c r="II16" s="74"/>
      <c r="IJ16" s="74"/>
      <c r="IK16" s="74"/>
      <c r="IL16" s="74"/>
      <c r="IM16" s="74"/>
      <c r="IN16" s="74"/>
      <c r="IO16" s="74"/>
      <c r="IP16" s="74"/>
      <c r="IQ16" s="74"/>
      <c r="IR16" s="74"/>
      <c r="IS16" s="74"/>
      <c r="IT16" s="74"/>
      <c r="IU16" s="74"/>
      <c r="IV16" s="74"/>
      <c r="IW16" s="74"/>
      <c r="IX16" s="74"/>
      <c r="IY16" s="74"/>
      <c r="IZ16" s="74"/>
      <c r="JA16" s="74"/>
      <c r="JB16" s="74"/>
      <c r="JC16" s="74"/>
      <c r="JD16" s="74"/>
      <c r="JE16" s="74"/>
    </row>
    <row r="17" spans="1:269" s="75" customFormat="1" ht="81.75" customHeight="1">
      <c r="A17" s="268">
        <f t="shared" si="0"/>
        <v>8</v>
      </c>
      <c r="B17" s="62">
        <v>43810</v>
      </c>
      <c r="C17" s="232" t="s">
        <v>208</v>
      </c>
      <c r="D17" s="232" t="s">
        <v>400</v>
      </c>
      <c r="E17" s="232" t="s">
        <v>117</v>
      </c>
      <c r="F17" s="64">
        <v>10005551345</v>
      </c>
      <c r="G17" s="65">
        <v>10838896</v>
      </c>
      <c r="H17" s="235" t="s">
        <v>192</v>
      </c>
      <c r="I17" s="234" t="s">
        <v>179</v>
      </c>
      <c r="J17" s="234" t="s">
        <v>209</v>
      </c>
      <c r="K17" s="234" t="s">
        <v>304</v>
      </c>
      <c r="L17" s="9">
        <v>208</v>
      </c>
      <c r="M17" s="9">
        <v>9.2307692307692317</v>
      </c>
      <c r="N17" s="9">
        <v>0.5</v>
      </c>
      <c r="O17" s="9">
        <v>2</v>
      </c>
      <c r="P17" s="9">
        <v>0</v>
      </c>
      <c r="Q17" s="9">
        <v>0</v>
      </c>
      <c r="R17" s="9">
        <v>0</v>
      </c>
      <c r="S17" s="10">
        <v>24</v>
      </c>
      <c r="T17" s="68">
        <v>192</v>
      </c>
      <c r="U17" s="68">
        <v>15</v>
      </c>
      <c r="V17" s="68">
        <v>410</v>
      </c>
      <c r="W17" s="68">
        <v>45</v>
      </c>
      <c r="X17" s="68">
        <v>30</v>
      </c>
      <c r="Y17" s="69">
        <v>0</v>
      </c>
      <c r="Z17" s="68">
        <v>0</v>
      </c>
      <c r="AA17" s="69">
        <v>0</v>
      </c>
      <c r="AB17" s="68">
        <v>0</v>
      </c>
      <c r="AC17" s="69">
        <v>0</v>
      </c>
      <c r="AD17" s="68">
        <v>0</v>
      </c>
      <c r="AE17" s="69">
        <v>0</v>
      </c>
      <c r="AF17" s="68">
        <v>0</v>
      </c>
      <c r="AG17" s="69">
        <v>0</v>
      </c>
      <c r="AH17" s="68">
        <v>0</v>
      </c>
      <c r="AI17" s="70">
        <v>19.5</v>
      </c>
      <c r="AJ17" s="70">
        <v>0</v>
      </c>
      <c r="AK17" s="70">
        <v>0</v>
      </c>
      <c r="AL17" s="11">
        <v>58.5</v>
      </c>
      <c r="AM17" s="68">
        <v>14.625</v>
      </c>
      <c r="AN17" s="68"/>
      <c r="AO17" s="68"/>
      <c r="AP17" s="68"/>
      <c r="AQ17" s="68"/>
      <c r="AR17" s="71">
        <v>715.85576923076928</v>
      </c>
      <c r="AS17" s="72"/>
      <c r="AT17" s="72"/>
      <c r="AU17" s="68">
        <v>686.02241594022416</v>
      </c>
      <c r="AV17" s="68">
        <v>2746833.7534246575</v>
      </c>
      <c r="AW17" s="68">
        <v>0</v>
      </c>
      <c r="AX17" s="8">
        <v>0</v>
      </c>
      <c r="AY17" s="73">
        <v>24.895947887728713</v>
      </c>
      <c r="AZ17" s="73">
        <v>715.85576923076928</v>
      </c>
      <c r="BA17" s="14">
        <v>2874160.9134615385</v>
      </c>
      <c r="BB17" s="14">
        <v>5.9775840597758405</v>
      </c>
      <c r="BC17" s="9">
        <v>684.98223728326468</v>
      </c>
      <c r="BD17" s="229">
        <v>100</v>
      </c>
      <c r="BE17" s="230">
        <v>584.98223728326468</v>
      </c>
      <c r="BF17" s="20">
        <v>584.98</v>
      </c>
      <c r="BG17" s="21">
        <v>0</v>
      </c>
      <c r="BH17" s="19"/>
      <c r="BI17" s="59"/>
      <c r="BJ17" s="59"/>
      <c r="BK17" s="59"/>
      <c r="BL17" s="59"/>
      <c r="BM17" s="59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  <c r="DV17" s="74"/>
      <c r="DW17" s="74"/>
      <c r="DX17" s="74"/>
      <c r="DY17" s="74"/>
      <c r="DZ17" s="74"/>
      <c r="EA17" s="74"/>
      <c r="EB17" s="74"/>
      <c r="EC17" s="74"/>
      <c r="ED17" s="74"/>
      <c r="EE17" s="74"/>
      <c r="EF17" s="74"/>
      <c r="EG17" s="74"/>
      <c r="EH17" s="74"/>
      <c r="EI17" s="74"/>
      <c r="EJ17" s="74"/>
      <c r="EK17" s="74"/>
      <c r="EL17" s="74"/>
      <c r="EM17" s="74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/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M17" s="74"/>
      <c r="GN17" s="74"/>
      <c r="GO17" s="74"/>
      <c r="GP17" s="74"/>
      <c r="GQ17" s="74"/>
      <c r="GR17" s="74"/>
      <c r="GS17" s="74"/>
      <c r="GT17" s="74"/>
      <c r="GU17" s="74"/>
      <c r="GV17" s="74"/>
      <c r="GW17" s="74"/>
      <c r="GX17" s="74"/>
      <c r="GY17" s="74"/>
      <c r="GZ17" s="74"/>
      <c r="HA17" s="74"/>
      <c r="HB17" s="74"/>
      <c r="HC17" s="74"/>
      <c r="HD17" s="74"/>
      <c r="HE17" s="74"/>
      <c r="HF17" s="74"/>
      <c r="HG17" s="74"/>
      <c r="HH17" s="74"/>
      <c r="HI17" s="74"/>
      <c r="HJ17" s="74"/>
      <c r="HK17" s="74"/>
      <c r="HL17" s="74"/>
      <c r="HM17" s="74"/>
      <c r="HN17" s="74"/>
      <c r="HO17" s="74"/>
      <c r="HP17" s="74"/>
      <c r="HQ17" s="74"/>
      <c r="HR17" s="74"/>
      <c r="HS17" s="74"/>
      <c r="HT17" s="74"/>
      <c r="HU17" s="74"/>
      <c r="HV17" s="74"/>
      <c r="HW17" s="74"/>
      <c r="HX17" s="74"/>
      <c r="HY17" s="74"/>
      <c r="HZ17" s="74"/>
      <c r="IA17" s="74"/>
      <c r="IB17" s="74"/>
      <c r="IC17" s="74"/>
      <c r="ID17" s="74"/>
      <c r="IE17" s="74"/>
      <c r="IF17" s="74"/>
      <c r="IG17" s="74"/>
      <c r="IH17" s="74"/>
      <c r="II17" s="74"/>
      <c r="IJ17" s="74"/>
      <c r="IK17" s="74"/>
      <c r="IL17" s="74"/>
      <c r="IM17" s="74"/>
      <c r="IN17" s="74"/>
      <c r="IO17" s="74"/>
      <c r="IP17" s="74"/>
      <c r="IQ17" s="74"/>
      <c r="IR17" s="74"/>
      <c r="IS17" s="74"/>
      <c r="IT17" s="74"/>
      <c r="IU17" s="74"/>
      <c r="IV17" s="74"/>
      <c r="IW17" s="74"/>
      <c r="IX17" s="74"/>
      <c r="IY17" s="74"/>
      <c r="IZ17" s="74"/>
      <c r="JA17" s="74"/>
      <c r="JB17" s="74"/>
      <c r="JC17" s="74"/>
      <c r="JD17" s="74"/>
      <c r="JE17" s="74"/>
    </row>
    <row r="18" spans="1:269" s="75" customFormat="1" ht="81.75" customHeight="1">
      <c r="A18" s="268">
        <f t="shared" si="0"/>
        <v>9</v>
      </c>
      <c r="B18" s="62">
        <v>44233</v>
      </c>
      <c r="C18" s="232" t="s">
        <v>210</v>
      </c>
      <c r="D18" s="232" t="s">
        <v>401</v>
      </c>
      <c r="E18" s="232" t="s">
        <v>118</v>
      </c>
      <c r="F18" s="64">
        <v>10005553186</v>
      </c>
      <c r="G18" s="65">
        <v>11116863</v>
      </c>
      <c r="H18" s="235" t="s">
        <v>196</v>
      </c>
      <c r="I18" s="234" t="s">
        <v>179</v>
      </c>
      <c r="J18" s="234" t="s">
        <v>207</v>
      </c>
      <c r="K18" s="234" t="s">
        <v>304</v>
      </c>
      <c r="L18" s="9">
        <v>208</v>
      </c>
      <c r="M18" s="9">
        <v>9.2307692307692317</v>
      </c>
      <c r="N18" s="9">
        <v>0</v>
      </c>
      <c r="O18" s="9">
        <v>2</v>
      </c>
      <c r="P18" s="9">
        <v>0</v>
      </c>
      <c r="Q18" s="9">
        <v>0</v>
      </c>
      <c r="R18" s="9">
        <v>0</v>
      </c>
      <c r="S18" s="10">
        <v>24</v>
      </c>
      <c r="T18" s="68">
        <v>192</v>
      </c>
      <c r="U18" s="68">
        <v>15</v>
      </c>
      <c r="V18" s="68">
        <v>408</v>
      </c>
      <c r="W18" s="68">
        <v>45</v>
      </c>
      <c r="X18" s="68">
        <v>30</v>
      </c>
      <c r="Y18" s="69">
        <v>0</v>
      </c>
      <c r="Z18" s="68">
        <v>0</v>
      </c>
      <c r="AA18" s="69">
        <v>0</v>
      </c>
      <c r="AB18" s="68">
        <v>0</v>
      </c>
      <c r="AC18" s="69">
        <v>0</v>
      </c>
      <c r="AD18" s="68">
        <v>0</v>
      </c>
      <c r="AE18" s="69">
        <v>0</v>
      </c>
      <c r="AF18" s="68">
        <v>0</v>
      </c>
      <c r="AG18" s="69">
        <v>0</v>
      </c>
      <c r="AH18" s="68">
        <v>0</v>
      </c>
      <c r="AI18" s="71">
        <v>20</v>
      </c>
      <c r="AJ18" s="71">
        <v>0</v>
      </c>
      <c r="AK18" s="71">
        <v>0</v>
      </c>
      <c r="AL18" s="264">
        <v>60</v>
      </c>
      <c r="AM18" s="71">
        <v>15</v>
      </c>
      <c r="AN18" s="68"/>
      <c r="AO18" s="68"/>
      <c r="AP18" s="68"/>
      <c r="AQ18" s="68"/>
      <c r="AR18" s="71">
        <v>714.23076923076928</v>
      </c>
      <c r="AS18" s="72">
        <v>115.23582121123215</v>
      </c>
      <c r="AT18" s="72">
        <v>99.871045049734548</v>
      </c>
      <c r="AU18" s="68">
        <v>799.25823715145634</v>
      </c>
      <c r="AV18" s="68">
        <v>3200229.9815544314</v>
      </c>
      <c r="AW18" s="68">
        <v>3</v>
      </c>
      <c r="AX18" s="8">
        <v>450000</v>
      </c>
      <c r="AY18" s="73">
        <v>24.980768770090702</v>
      </c>
      <c r="AZ18" s="73">
        <v>929.33763549173602</v>
      </c>
      <c r="BA18" s="14">
        <v>3731290.6064993204</v>
      </c>
      <c r="BB18" s="14">
        <v>5.9775840597758405</v>
      </c>
      <c r="BC18" s="9">
        <v>898.37928266186952</v>
      </c>
      <c r="BD18" s="229">
        <v>100</v>
      </c>
      <c r="BE18" s="230">
        <v>798.37928266186952</v>
      </c>
      <c r="BF18" s="20">
        <v>798.38</v>
      </c>
      <c r="BG18" s="21">
        <v>0</v>
      </c>
      <c r="BH18" s="19"/>
      <c r="BI18" s="59"/>
      <c r="BJ18" s="59"/>
      <c r="BK18" s="59"/>
      <c r="BL18" s="59"/>
      <c r="BM18" s="59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74"/>
      <c r="EE18" s="74"/>
      <c r="EF18" s="74"/>
      <c r="EG18" s="74"/>
      <c r="EH18" s="74"/>
      <c r="EI18" s="74"/>
      <c r="EJ18" s="74"/>
      <c r="EK18" s="74"/>
      <c r="EL18" s="74"/>
      <c r="EM18" s="74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/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M18" s="74"/>
      <c r="GN18" s="74"/>
      <c r="GO18" s="74"/>
      <c r="GP18" s="74"/>
      <c r="GQ18" s="74"/>
      <c r="GR18" s="74"/>
      <c r="GS18" s="74"/>
      <c r="GT18" s="74"/>
      <c r="GU18" s="74"/>
      <c r="GV18" s="74"/>
      <c r="GW18" s="74"/>
      <c r="GX18" s="74"/>
      <c r="GY18" s="74"/>
      <c r="GZ18" s="74"/>
      <c r="HA18" s="74"/>
      <c r="HB18" s="74"/>
      <c r="HC18" s="74"/>
      <c r="HD18" s="74"/>
      <c r="HE18" s="74"/>
      <c r="HF18" s="74"/>
      <c r="HG18" s="74"/>
      <c r="HH18" s="74"/>
      <c r="HI18" s="74"/>
      <c r="HJ18" s="74"/>
      <c r="HK18" s="74"/>
      <c r="HL18" s="74"/>
      <c r="HM18" s="74"/>
      <c r="HN18" s="74"/>
      <c r="HO18" s="74"/>
      <c r="HP18" s="74"/>
      <c r="HQ18" s="74"/>
      <c r="HR18" s="74"/>
      <c r="HS18" s="74"/>
      <c r="HT18" s="74"/>
      <c r="HU18" s="74"/>
      <c r="HV18" s="74"/>
      <c r="HW18" s="74"/>
      <c r="HX18" s="74"/>
      <c r="HY18" s="74"/>
      <c r="HZ18" s="74"/>
      <c r="IA18" s="74"/>
      <c r="IB18" s="74"/>
      <c r="IC18" s="74"/>
      <c r="ID18" s="74"/>
      <c r="IE18" s="74"/>
      <c r="IF18" s="74"/>
      <c r="IG18" s="74"/>
      <c r="IH18" s="74"/>
      <c r="II18" s="74"/>
      <c r="IJ18" s="74"/>
      <c r="IK18" s="74"/>
      <c r="IL18" s="74"/>
      <c r="IM18" s="74"/>
      <c r="IN18" s="74"/>
      <c r="IO18" s="74"/>
      <c r="IP18" s="74"/>
      <c r="IQ18" s="74"/>
      <c r="IR18" s="74"/>
      <c r="IS18" s="74"/>
      <c r="IT18" s="74"/>
      <c r="IU18" s="74"/>
      <c r="IV18" s="74"/>
      <c r="IW18" s="74"/>
      <c r="IX18" s="74"/>
      <c r="IY18" s="74"/>
      <c r="IZ18" s="74"/>
      <c r="JA18" s="74"/>
      <c r="JB18" s="74"/>
      <c r="JC18" s="74"/>
      <c r="JD18" s="74"/>
      <c r="JE18" s="74"/>
    </row>
    <row r="19" spans="1:269" s="78" customFormat="1" ht="81.75" customHeight="1">
      <c r="A19" s="268">
        <f t="shared" si="0"/>
        <v>10</v>
      </c>
      <c r="B19" s="62">
        <v>44621</v>
      </c>
      <c r="C19" s="232" t="s">
        <v>211</v>
      </c>
      <c r="D19" s="232" t="s">
        <v>402</v>
      </c>
      <c r="E19" s="232" t="s">
        <v>119</v>
      </c>
      <c r="F19" s="64">
        <v>10005588729</v>
      </c>
      <c r="G19" s="65" t="s">
        <v>292</v>
      </c>
      <c r="H19" s="235" t="s">
        <v>196</v>
      </c>
      <c r="I19" s="234" t="s">
        <v>179</v>
      </c>
      <c r="J19" s="234" t="s">
        <v>212</v>
      </c>
      <c r="K19" s="234" t="s">
        <v>304</v>
      </c>
      <c r="L19" s="9">
        <v>208</v>
      </c>
      <c r="M19" s="9">
        <v>6.9230769230769234</v>
      </c>
      <c r="N19" s="9">
        <v>0</v>
      </c>
      <c r="O19" s="9">
        <v>1</v>
      </c>
      <c r="P19" s="9">
        <v>0</v>
      </c>
      <c r="Q19" s="9">
        <v>7</v>
      </c>
      <c r="R19" s="9">
        <v>0</v>
      </c>
      <c r="S19" s="10">
        <v>18</v>
      </c>
      <c r="T19" s="68">
        <v>144</v>
      </c>
      <c r="U19" s="71">
        <v>0</v>
      </c>
      <c r="V19" s="68">
        <v>281.07692307692309</v>
      </c>
      <c r="W19" s="68">
        <v>20</v>
      </c>
      <c r="X19" s="68">
        <v>30</v>
      </c>
      <c r="Y19" s="69">
        <v>0</v>
      </c>
      <c r="Z19" s="68">
        <v>0</v>
      </c>
      <c r="AA19" s="69">
        <v>0</v>
      </c>
      <c r="AB19" s="68">
        <v>0</v>
      </c>
      <c r="AC19" s="69">
        <v>0</v>
      </c>
      <c r="AD19" s="68">
        <v>0</v>
      </c>
      <c r="AE19" s="69">
        <v>0</v>
      </c>
      <c r="AF19" s="68">
        <v>0</v>
      </c>
      <c r="AG19" s="69">
        <v>0</v>
      </c>
      <c r="AH19" s="68">
        <v>0</v>
      </c>
      <c r="AI19" s="70">
        <v>15</v>
      </c>
      <c r="AJ19" s="70">
        <v>0</v>
      </c>
      <c r="AK19" s="70">
        <v>0</v>
      </c>
      <c r="AL19" s="11">
        <v>45</v>
      </c>
      <c r="AM19" s="68">
        <v>11.25</v>
      </c>
      <c r="AN19" s="68"/>
      <c r="AO19" s="68"/>
      <c r="AP19" s="68"/>
      <c r="AQ19" s="68"/>
      <c r="AR19" s="71">
        <v>493.25</v>
      </c>
      <c r="AS19" s="72">
        <v>43.477972221403469</v>
      </c>
      <c r="AT19" s="72">
        <v>37.680909258549676</v>
      </c>
      <c r="AU19" s="68">
        <v>512.57731123855069</v>
      </c>
      <c r="AV19" s="68">
        <v>2052359.554199157</v>
      </c>
      <c r="AW19" s="68">
        <v>0</v>
      </c>
      <c r="AX19" s="8">
        <v>0</v>
      </c>
      <c r="AY19" s="73">
        <v>7.5514374175613703</v>
      </c>
      <c r="AZ19" s="73">
        <v>574.40888147995315</v>
      </c>
      <c r="BA19" s="14">
        <v>2306251.6591420118</v>
      </c>
      <c r="BB19" s="14">
        <v>5.9775840597758405</v>
      </c>
      <c r="BC19" s="9">
        <v>560.87986000261594</v>
      </c>
      <c r="BD19" s="229">
        <v>50</v>
      </c>
      <c r="BE19" s="230">
        <v>510.87986000261594</v>
      </c>
      <c r="BF19" s="20">
        <v>510.88</v>
      </c>
      <c r="BG19" s="21">
        <v>0</v>
      </c>
      <c r="BH19" s="19"/>
      <c r="BI19" s="77"/>
      <c r="BJ19" s="77"/>
      <c r="BK19" s="77"/>
      <c r="BL19" s="77"/>
      <c r="BM19" s="77"/>
    </row>
    <row r="20" spans="1:269" s="78" customFormat="1" ht="81.75" customHeight="1">
      <c r="A20" s="268">
        <f t="shared" si="0"/>
        <v>11</v>
      </c>
      <c r="B20" s="62">
        <v>45204</v>
      </c>
      <c r="C20" s="232" t="s">
        <v>367</v>
      </c>
      <c r="D20" s="232" t="s">
        <v>368</v>
      </c>
      <c r="E20" s="232" t="s">
        <v>369</v>
      </c>
      <c r="F20" s="64">
        <v>10005552538</v>
      </c>
      <c r="G20" s="65">
        <v>11071439</v>
      </c>
      <c r="H20" s="235" t="s">
        <v>196</v>
      </c>
      <c r="I20" s="234" t="s">
        <v>179</v>
      </c>
      <c r="J20" s="234" t="s">
        <v>6</v>
      </c>
      <c r="K20" s="234" t="s">
        <v>304</v>
      </c>
      <c r="L20" s="9">
        <v>208</v>
      </c>
      <c r="M20" s="9">
        <v>9.2307692307692317</v>
      </c>
      <c r="N20" s="9">
        <v>0.5</v>
      </c>
      <c r="O20" s="9">
        <v>2</v>
      </c>
      <c r="P20" s="9">
        <v>0</v>
      </c>
      <c r="Q20" s="9">
        <v>0</v>
      </c>
      <c r="R20" s="9">
        <v>0</v>
      </c>
      <c r="S20" s="10">
        <v>24</v>
      </c>
      <c r="T20" s="68">
        <v>192</v>
      </c>
      <c r="U20" s="68">
        <v>15</v>
      </c>
      <c r="V20" s="68">
        <v>350</v>
      </c>
      <c r="W20" s="68">
        <v>45</v>
      </c>
      <c r="X20" s="68">
        <v>10</v>
      </c>
      <c r="Y20" s="69">
        <v>0</v>
      </c>
      <c r="Z20" s="68">
        <v>0</v>
      </c>
      <c r="AA20" s="69">
        <v>0</v>
      </c>
      <c r="AB20" s="68">
        <v>0</v>
      </c>
      <c r="AC20" s="69">
        <v>0</v>
      </c>
      <c r="AD20" s="68">
        <v>0</v>
      </c>
      <c r="AE20" s="69">
        <v>0</v>
      </c>
      <c r="AF20" s="68">
        <v>0</v>
      </c>
      <c r="AG20" s="69">
        <v>0</v>
      </c>
      <c r="AH20" s="68">
        <v>0</v>
      </c>
      <c r="AI20" s="70">
        <v>19.5</v>
      </c>
      <c r="AJ20" s="70">
        <v>0</v>
      </c>
      <c r="AK20" s="70">
        <v>0</v>
      </c>
      <c r="AL20" s="11">
        <v>58.5</v>
      </c>
      <c r="AM20" s="68">
        <v>14.625</v>
      </c>
      <c r="AN20" s="68"/>
      <c r="AO20" s="68"/>
      <c r="AP20" s="68"/>
      <c r="AQ20" s="68"/>
      <c r="AR20" s="71">
        <v>635.85576923076928</v>
      </c>
      <c r="AS20" s="72"/>
      <c r="AT20" s="72"/>
      <c r="AU20" s="68">
        <v>606.02241594022416</v>
      </c>
      <c r="AV20" s="68">
        <v>2426513.7534246575</v>
      </c>
      <c r="AW20" s="68">
        <v>2</v>
      </c>
      <c r="AX20" s="8">
        <v>300000</v>
      </c>
      <c r="AY20" s="73">
        <v>9.4034403952212191</v>
      </c>
      <c r="AZ20" s="73">
        <v>635.85576923076928</v>
      </c>
      <c r="BA20" s="14">
        <v>2552960.9134615385</v>
      </c>
      <c r="BB20" s="14">
        <v>5.9775840597758405</v>
      </c>
      <c r="BC20" s="9">
        <v>620.47474477577225</v>
      </c>
      <c r="BD20" s="229">
        <v>50</v>
      </c>
      <c r="BE20" s="230">
        <v>570.47474477577225</v>
      </c>
      <c r="BF20" s="20">
        <v>570.47</v>
      </c>
      <c r="BG20" s="21">
        <v>0</v>
      </c>
      <c r="BH20" s="19"/>
      <c r="BI20" s="77"/>
      <c r="BJ20" s="77"/>
      <c r="BK20" s="77"/>
      <c r="BL20" s="77"/>
      <c r="BM20" s="77"/>
    </row>
    <row r="21" spans="1:269" s="78" customFormat="1" ht="81.75" customHeight="1">
      <c r="A21" s="268">
        <f t="shared" si="0"/>
        <v>12</v>
      </c>
      <c r="B21" s="62">
        <v>43925</v>
      </c>
      <c r="C21" s="232" t="s">
        <v>213</v>
      </c>
      <c r="D21" s="232" t="s">
        <v>403</v>
      </c>
      <c r="E21" s="232" t="s">
        <v>115</v>
      </c>
      <c r="F21" s="64">
        <v>10005553496</v>
      </c>
      <c r="G21" s="65">
        <v>20789866</v>
      </c>
      <c r="H21" s="235" t="s">
        <v>192</v>
      </c>
      <c r="I21" s="234" t="s">
        <v>180</v>
      </c>
      <c r="J21" s="234" t="s">
        <v>5</v>
      </c>
      <c r="K21" s="234" t="s">
        <v>214</v>
      </c>
      <c r="L21" s="9">
        <v>208</v>
      </c>
      <c r="M21" s="9">
        <v>9.2307692307692317</v>
      </c>
      <c r="N21" s="9">
        <v>0</v>
      </c>
      <c r="O21" s="9">
        <v>2</v>
      </c>
      <c r="P21" s="9">
        <v>0</v>
      </c>
      <c r="Q21" s="9">
        <v>0</v>
      </c>
      <c r="R21" s="9">
        <v>0</v>
      </c>
      <c r="S21" s="10">
        <v>24</v>
      </c>
      <c r="T21" s="68">
        <v>192</v>
      </c>
      <c r="U21" s="68">
        <v>15</v>
      </c>
      <c r="V21" s="68">
        <v>110</v>
      </c>
      <c r="W21" s="68"/>
      <c r="X21" s="68">
        <v>30</v>
      </c>
      <c r="Y21" s="69">
        <v>0</v>
      </c>
      <c r="Z21" s="68">
        <v>0</v>
      </c>
      <c r="AA21" s="69">
        <v>0</v>
      </c>
      <c r="AB21" s="68">
        <v>0</v>
      </c>
      <c r="AC21" s="69">
        <v>0</v>
      </c>
      <c r="AD21" s="68">
        <v>0</v>
      </c>
      <c r="AE21" s="69">
        <v>0</v>
      </c>
      <c r="AF21" s="68">
        <v>0</v>
      </c>
      <c r="AG21" s="69">
        <v>0</v>
      </c>
      <c r="AH21" s="68">
        <v>0</v>
      </c>
      <c r="AI21" s="70">
        <v>20</v>
      </c>
      <c r="AJ21" s="70">
        <v>0</v>
      </c>
      <c r="AK21" s="70">
        <v>0</v>
      </c>
      <c r="AL21" s="11">
        <v>60</v>
      </c>
      <c r="AM21" s="68">
        <v>15</v>
      </c>
      <c r="AN21" s="68"/>
      <c r="AO21" s="68"/>
      <c r="AP21" s="68"/>
      <c r="AQ21" s="68"/>
      <c r="AR21" s="71">
        <v>371.23076923076923</v>
      </c>
      <c r="AS21" s="72"/>
      <c r="AT21" s="72"/>
      <c r="AU21" s="68">
        <v>341.02241594022416</v>
      </c>
      <c r="AV21" s="68">
        <v>1365453.7534246575</v>
      </c>
      <c r="AW21" s="68">
        <v>0</v>
      </c>
      <c r="AX21" s="8">
        <v>0</v>
      </c>
      <c r="AY21" s="73">
        <v>0</v>
      </c>
      <c r="AZ21" s="73">
        <v>371.23076923076923</v>
      </c>
      <c r="BA21" s="14">
        <v>1490491.5384615385</v>
      </c>
      <c r="BB21" s="14">
        <v>5.9775840597758405</v>
      </c>
      <c r="BC21" s="9">
        <v>365.25318517099339</v>
      </c>
      <c r="BD21" s="229">
        <v>100</v>
      </c>
      <c r="BE21" s="230">
        <v>265.25318517099339</v>
      </c>
      <c r="BF21" s="20">
        <v>265.25</v>
      </c>
      <c r="BG21" s="21">
        <v>0</v>
      </c>
      <c r="BH21" s="19"/>
      <c r="BI21" s="77"/>
      <c r="BJ21" s="77"/>
      <c r="BK21" s="77"/>
      <c r="BL21" s="77"/>
      <c r="BM21" s="77"/>
      <c r="BN21" s="77"/>
      <c r="BO21" s="77"/>
      <c r="BP21" s="77"/>
      <c r="BQ21" s="77"/>
    </row>
    <row r="22" spans="1:269" s="78" customFormat="1" ht="81.75" customHeight="1">
      <c r="A22" s="268">
        <f t="shared" si="0"/>
        <v>13</v>
      </c>
      <c r="B22" s="62">
        <v>44769</v>
      </c>
      <c r="C22" s="232" t="s">
        <v>216</v>
      </c>
      <c r="D22" s="232" t="s">
        <v>404</v>
      </c>
      <c r="E22" s="232" t="s">
        <v>114</v>
      </c>
      <c r="F22" s="64">
        <v>10005682466</v>
      </c>
      <c r="G22" s="65">
        <v>21098261</v>
      </c>
      <c r="H22" s="235" t="s">
        <v>196</v>
      </c>
      <c r="I22" s="234" t="s">
        <v>113</v>
      </c>
      <c r="J22" s="234" t="s">
        <v>113</v>
      </c>
      <c r="K22" s="234" t="s">
        <v>217</v>
      </c>
      <c r="L22" s="9">
        <v>208</v>
      </c>
      <c r="M22" s="9">
        <v>9.8076923076923084</v>
      </c>
      <c r="N22" s="9">
        <v>0</v>
      </c>
      <c r="O22" s="9">
        <v>0.5</v>
      </c>
      <c r="P22" s="9">
        <v>0</v>
      </c>
      <c r="Q22" s="9">
        <v>0</v>
      </c>
      <c r="R22" s="9">
        <v>0</v>
      </c>
      <c r="S22" s="10">
        <v>25.5</v>
      </c>
      <c r="T22" s="68">
        <v>204</v>
      </c>
      <c r="U22" s="68">
        <v>15</v>
      </c>
      <c r="V22" s="68">
        <v>256</v>
      </c>
      <c r="W22" s="68"/>
      <c r="X22" s="68">
        <v>20</v>
      </c>
      <c r="Y22" s="69">
        <v>0</v>
      </c>
      <c r="Z22" s="68">
        <v>0</v>
      </c>
      <c r="AA22" s="69">
        <v>0</v>
      </c>
      <c r="AB22" s="68">
        <v>0</v>
      </c>
      <c r="AC22" s="69">
        <v>0</v>
      </c>
      <c r="AD22" s="68">
        <v>0</v>
      </c>
      <c r="AE22" s="69">
        <v>0</v>
      </c>
      <c r="AF22" s="68">
        <v>0</v>
      </c>
      <c r="AG22" s="69">
        <v>0</v>
      </c>
      <c r="AH22" s="68">
        <v>0</v>
      </c>
      <c r="AI22" s="70">
        <v>0</v>
      </c>
      <c r="AJ22" s="70">
        <v>0</v>
      </c>
      <c r="AK22" s="70">
        <v>0</v>
      </c>
      <c r="AL22" s="11">
        <v>0</v>
      </c>
      <c r="AM22" s="68">
        <v>0</v>
      </c>
      <c r="AN22" s="68"/>
      <c r="AO22" s="68"/>
      <c r="AP22" s="68"/>
      <c r="AQ22" s="68"/>
      <c r="AR22" s="71">
        <v>504.80769230769232</v>
      </c>
      <c r="AS22" s="72"/>
      <c r="AT22" s="72"/>
      <c r="AU22" s="68">
        <v>489.02241594022416</v>
      </c>
      <c r="AV22" s="68">
        <v>1958045.7534246575</v>
      </c>
      <c r="AW22" s="68">
        <v>2</v>
      </c>
      <c r="AX22" s="8">
        <v>300000</v>
      </c>
      <c r="AY22" s="73">
        <v>1.973598319488733</v>
      </c>
      <c r="AZ22" s="73">
        <v>504.80769230769232</v>
      </c>
      <c r="BA22" s="14">
        <v>2026802.8846153847</v>
      </c>
      <c r="BB22" s="14">
        <v>5.9775840597758405</v>
      </c>
      <c r="BC22" s="9">
        <v>496.85650992842773</v>
      </c>
      <c r="BD22" s="229">
        <v>100</v>
      </c>
      <c r="BE22" s="230">
        <v>396.85650992842773</v>
      </c>
      <c r="BF22" s="20">
        <v>396.86</v>
      </c>
      <c r="BG22" s="21">
        <v>0</v>
      </c>
      <c r="BH22" s="19"/>
      <c r="BI22" s="77"/>
      <c r="BJ22" s="77"/>
      <c r="BK22" s="77"/>
      <c r="BL22" s="77"/>
      <c r="BM22" s="77"/>
      <c r="BN22" s="77"/>
      <c r="BO22" s="77"/>
    </row>
    <row r="23" spans="1:269" s="78" customFormat="1" ht="81.75" customHeight="1">
      <c r="A23" s="268">
        <f t="shared" si="0"/>
        <v>14</v>
      </c>
      <c r="B23" s="62">
        <v>44272</v>
      </c>
      <c r="C23" s="232" t="s">
        <v>218</v>
      </c>
      <c r="D23" s="232" t="s">
        <v>405</v>
      </c>
      <c r="E23" s="232" t="s">
        <v>121</v>
      </c>
      <c r="F23" s="64">
        <v>10005541797</v>
      </c>
      <c r="G23" s="65">
        <v>170800652</v>
      </c>
      <c r="H23" s="235" t="s">
        <v>192</v>
      </c>
      <c r="I23" s="234" t="s">
        <v>3</v>
      </c>
      <c r="J23" s="234" t="s">
        <v>219</v>
      </c>
      <c r="K23" s="234" t="s">
        <v>194</v>
      </c>
      <c r="L23" s="9">
        <v>208</v>
      </c>
      <c r="M23" s="9">
        <v>9.0384615384615383</v>
      </c>
      <c r="N23" s="9">
        <v>0</v>
      </c>
      <c r="O23" s="9">
        <v>2.5</v>
      </c>
      <c r="P23" s="9">
        <v>0</v>
      </c>
      <c r="Q23" s="9">
        <v>0</v>
      </c>
      <c r="R23" s="9">
        <v>0</v>
      </c>
      <c r="S23" s="10">
        <v>23.5</v>
      </c>
      <c r="T23" s="68">
        <v>188</v>
      </c>
      <c r="U23" s="68">
        <v>15</v>
      </c>
      <c r="V23" s="68">
        <v>80</v>
      </c>
      <c r="W23" s="68">
        <v>35</v>
      </c>
      <c r="X23" s="68">
        <v>30</v>
      </c>
      <c r="Y23" s="69">
        <v>0</v>
      </c>
      <c r="Z23" s="68">
        <v>0</v>
      </c>
      <c r="AA23" s="69">
        <v>0</v>
      </c>
      <c r="AB23" s="68">
        <v>0</v>
      </c>
      <c r="AC23" s="69">
        <v>0</v>
      </c>
      <c r="AD23" s="68">
        <v>0</v>
      </c>
      <c r="AE23" s="69">
        <v>0</v>
      </c>
      <c r="AF23" s="68">
        <v>0</v>
      </c>
      <c r="AG23" s="69">
        <v>0</v>
      </c>
      <c r="AH23" s="68">
        <v>0</v>
      </c>
      <c r="AI23" s="71">
        <v>20</v>
      </c>
      <c r="AJ23" s="71">
        <v>0</v>
      </c>
      <c r="AK23" s="71">
        <v>0</v>
      </c>
      <c r="AL23" s="11">
        <v>60</v>
      </c>
      <c r="AM23" s="68">
        <v>15</v>
      </c>
      <c r="AN23" s="68"/>
      <c r="AO23" s="68"/>
      <c r="AP23" s="68"/>
      <c r="AQ23" s="68"/>
      <c r="AR23" s="71">
        <v>372.03846153846155</v>
      </c>
      <c r="AS23" s="72">
        <v>56.505051980462916</v>
      </c>
      <c r="AT23" s="72">
        <v>48.971045049734528</v>
      </c>
      <c r="AU23" s="68">
        <v>398.52746792068706</v>
      </c>
      <c r="AV23" s="68">
        <v>1595703.9815544309</v>
      </c>
      <c r="AW23" s="68">
        <v>1</v>
      </c>
      <c r="AX23" s="8">
        <v>150000</v>
      </c>
      <c r="AY23" s="73">
        <v>0</v>
      </c>
      <c r="AZ23" s="73">
        <v>477.51455856865897</v>
      </c>
      <c r="BA23" s="14">
        <v>1917220.9526531657</v>
      </c>
      <c r="BB23" s="14">
        <v>5.9775840597758405</v>
      </c>
      <c r="BC23" s="9">
        <v>471.53697450888313</v>
      </c>
      <c r="BD23" s="229">
        <v>100</v>
      </c>
      <c r="BE23" s="230">
        <v>371.53697450888313</v>
      </c>
      <c r="BF23" s="20">
        <v>371.54</v>
      </c>
      <c r="BG23" s="21">
        <v>0</v>
      </c>
      <c r="BH23" s="19"/>
      <c r="BI23" s="228"/>
      <c r="BJ23" s="228"/>
      <c r="BK23" s="228"/>
      <c r="BL23" s="228"/>
      <c r="BM23" s="228"/>
      <c r="BN23" s="228"/>
      <c r="BO23" s="228"/>
    </row>
    <row r="24" spans="1:269" s="78" customFormat="1" ht="81.75" customHeight="1">
      <c r="A24" s="268">
        <f t="shared" si="0"/>
        <v>15</v>
      </c>
      <c r="B24" s="62">
        <v>44522</v>
      </c>
      <c r="C24" s="232" t="s">
        <v>222</v>
      </c>
      <c r="D24" s="232" t="s">
        <v>406</v>
      </c>
      <c r="E24" s="232" t="s">
        <v>122</v>
      </c>
      <c r="F24" s="64">
        <v>10005548972</v>
      </c>
      <c r="G24" s="65">
        <v>250003120</v>
      </c>
      <c r="H24" s="235" t="s">
        <v>192</v>
      </c>
      <c r="I24" s="234" t="s">
        <v>3</v>
      </c>
      <c r="J24" s="234" t="s">
        <v>219</v>
      </c>
      <c r="K24" s="234" t="s">
        <v>220</v>
      </c>
      <c r="L24" s="9">
        <v>208</v>
      </c>
      <c r="M24" s="9">
        <v>9.2307692307692317</v>
      </c>
      <c r="N24" s="9">
        <v>0</v>
      </c>
      <c r="O24" s="9">
        <v>2</v>
      </c>
      <c r="P24" s="9">
        <v>0</v>
      </c>
      <c r="Q24" s="9">
        <v>0</v>
      </c>
      <c r="R24" s="9">
        <v>0</v>
      </c>
      <c r="S24" s="10">
        <v>24</v>
      </c>
      <c r="T24" s="68">
        <v>192</v>
      </c>
      <c r="U24" s="68">
        <v>15</v>
      </c>
      <c r="V24" s="68"/>
      <c r="W24" s="68"/>
      <c r="X24" s="68">
        <v>30</v>
      </c>
      <c r="Y24" s="69">
        <v>0</v>
      </c>
      <c r="Z24" s="68">
        <v>0</v>
      </c>
      <c r="AA24" s="69">
        <v>0</v>
      </c>
      <c r="AB24" s="68">
        <v>0</v>
      </c>
      <c r="AC24" s="69">
        <v>0</v>
      </c>
      <c r="AD24" s="68">
        <v>0</v>
      </c>
      <c r="AE24" s="69">
        <v>0</v>
      </c>
      <c r="AF24" s="68">
        <v>0</v>
      </c>
      <c r="AG24" s="69">
        <v>0</v>
      </c>
      <c r="AH24" s="68">
        <v>0</v>
      </c>
      <c r="AI24" s="70">
        <v>20</v>
      </c>
      <c r="AJ24" s="70">
        <v>0</v>
      </c>
      <c r="AK24" s="70">
        <v>0</v>
      </c>
      <c r="AL24" s="11">
        <v>40</v>
      </c>
      <c r="AM24" s="68">
        <v>10</v>
      </c>
      <c r="AN24" s="68"/>
      <c r="AO24" s="68"/>
      <c r="AP24" s="68"/>
      <c r="AQ24" s="68"/>
      <c r="AR24" s="71">
        <v>256.23076923076923</v>
      </c>
      <c r="AS24" s="72"/>
      <c r="AT24" s="72"/>
      <c r="AU24" s="68">
        <v>231.8753846153846</v>
      </c>
      <c r="AV24" s="68">
        <v>928429.03999999992</v>
      </c>
      <c r="AW24" s="68">
        <v>0</v>
      </c>
      <c r="AX24" s="8">
        <v>0</v>
      </c>
      <c r="AY24" s="73">
        <v>0</v>
      </c>
      <c r="AZ24" s="73">
        <v>256.23076923076923</v>
      </c>
      <c r="BA24" s="14">
        <v>1028766.5384615385</v>
      </c>
      <c r="BB24" s="14">
        <v>5.1246153846153852</v>
      </c>
      <c r="BC24" s="9">
        <v>251.10615384615383</v>
      </c>
      <c r="BD24" s="229">
        <v>100</v>
      </c>
      <c r="BE24" s="230">
        <v>151.10615384615383</v>
      </c>
      <c r="BF24" s="20">
        <v>151.11000000000001</v>
      </c>
      <c r="BG24" s="21">
        <v>0</v>
      </c>
      <c r="BH24" s="19"/>
      <c r="BI24" s="77"/>
      <c r="BJ24" s="77"/>
      <c r="BK24" s="77"/>
      <c r="BL24" s="77"/>
      <c r="BM24" s="77"/>
      <c r="BN24" s="77"/>
      <c r="BO24" s="77"/>
    </row>
    <row r="25" spans="1:269" s="78" customFormat="1" ht="81.75" customHeight="1">
      <c r="A25" s="268">
        <f t="shared" si="0"/>
        <v>16</v>
      </c>
      <c r="B25" s="62">
        <v>45045</v>
      </c>
      <c r="C25" s="232" t="s">
        <v>294</v>
      </c>
      <c r="D25" s="232" t="s">
        <v>407</v>
      </c>
      <c r="E25" s="232" t="s">
        <v>295</v>
      </c>
      <c r="F25" s="64">
        <v>360000286334</v>
      </c>
      <c r="G25" s="65">
        <v>51645375</v>
      </c>
      <c r="H25" s="235" t="s">
        <v>192</v>
      </c>
      <c r="I25" s="234" t="s">
        <v>3</v>
      </c>
      <c r="J25" s="234" t="s">
        <v>221</v>
      </c>
      <c r="K25" s="234" t="s">
        <v>220</v>
      </c>
      <c r="L25" s="9">
        <v>208</v>
      </c>
      <c r="M25" s="9">
        <v>9.2307692307692317</v>
      </c>
      <c r="N25" s="9">
        <v>0</v>
      </c>
      <c r="O25" s="9">
        <v>2</v>
      </c>
      <c r="P25" s="9">
        <v>0</v>
      </c>
      <c r="Q25" s="9">
        <v>0</v>
      </c>
      <c r="R25" s="9">
        <v>0</v>
      </c>
      <c r="S25" s="10">
        <v>24</v>
      </c>
      <c r="T25" s="68">
        <v>192</v>
      </c>
      <c r="U25" s="68">
        <v>15</v>
      </c>
      <c r="V25" s="68"/>
      <c r="W25" s="68"/>
      <c r="X25" s="68">
        <v>10</v>
      </c>
      <c r="Y25" s="69">
        <v>0</v>
      </c>
      <c r="Z25" s="68">
        <v>0</v>
      </c>
      <c r="AA25" s="69">
        <v>2.5</v>
      </c>
      <c r="AB25" s="68">
        <v>3.75</v>
      </c>
      <c r="AC25" s="69">
        <v>0</v>
      </c>
      <c r="AD25" s="68">
        <v>0</v>
      </c>
      <c r="AE25" s="69">
        <v>0</v>
      </c>
      <c r="AF25" s="68">
        <v>0</v>
      </c>
      <c r="AG25" s="69">
        <v>0</v>
      </c>
      <c r="AH25" s="68">
        <v>0</v>
      </c>
      <c r="AI25" s="70">
        <v>20</v>
      </c>
      <c r="AJ25" s="70">
        <v>0</v>
      </c>
      <c r="AK25" s="70">
        <v>2.5</v>
      </c>
      <c r="AL25" s="11">
        <v>42.5</v>
      </c>
      <c r="AM25" s="68">
        <v>10.625</v>
      </c>
      <c r="AN25" s="68"/>
      <c r="AO25" s="68"/>
      <c r="AP25" s="68"/>
      <c r="AQ25" s="68"/>
      <c r="AR25" s="71">
        <v>240.60576923076923</v>
      </c>
      <c r="AS25" s="72"/>
      <c r="AT25" s="72"/>
      <c r="AU25" s="68">
        <v>215.9378846153846</v>
      </c>
      <c r="AV25" s="68">
        <v>864615.28999999992</v>
      </c>
      <c r="AW25" s="68">
        <v>1</v>
      </c>
      <c r="AX25" s="8">
        <v>150000</v>
      </c>
      <c r="AY25" s="73">
        <v>0</v>
      </c>
      <c r="AZ25" s="73">
        <v>240.60576923076923</v>
      </c>
      <c r="BA25" s="14">
        <v>966032.1634615385</v>
      </c>
      <c r="BB25" s="14">
        <v>4.8121153846153852</v>
      </c>
      <c r="BC25" s="9">
        <v>235.79365384615383</v>
      </c>
      <c r="BD25" s="229">
        <v>100</v>
      </c>
      <c r="BE25" s="230">
        <v>135.79365384615383</v>
      </c>
      <c r="BF25" s="20">
        <v>135.79</v>
      </c>
      <c r="BG25" s="21">
        <v>0</v>
      </c>
      <c r="BH25" s="19"/>
      <c r="BI25" s="77"/>
      <c r="BJ25" s="77"/>
      <c r="BK25" s="77"/>
      <c r="BL25" s="77"/>
      <c r="BM25" s="77"/>
      <c r="BN25" s="77"/>
      <c r="BO25" s="77"/>
    </row>
    <row r="26" spans="1:269" s="78" customFormat="1" ht="81.75" customHeight="1">
      <c r="A26" s="268">
        <f t="shared" si="0"/>
        <v>17</v>
      </c>
      <c r="B26" s="62">
        <v>44327</v>
      </c>
      <c r="C26" s="232" t="s">
        <v>226</v>
      </c>
      <c r="D26" s="232" t="s">
        <v>408</v>
      </c>
      <c r="E26" s="232" t="s">
        <v>123</v>
      </c>
      <c r="F26" s="64">
        <v>10005561391</v>
      </c>
      <c r="G26" s="65">
        <v>50856127</v>
      </c>
      <c r="H26" s="235" t="s">
        <v>192</v>
      </c>
      <c r="I26" s="234" t="s">
        <v>3</v>
      </c>
      <c r="J26" s="234" t="s">
        <v>224</v>
      </c>
      <c r="K26" s="234" t="s">
        <v>220</v>
      </c>
      <c r="L26" s="9">
        <v>208</v>
      </c>
      <c r="M26" s="9">
        <v>9.2307692307692317</v>
      </c>
      <c r="N26" s="9">
        <v>0</v>
      </c>
      <c r="O26" s="9">
        <v>2</v>
      </c>
      <c r="P26" s="9">
        <v>0</v>
      </c>
      <c r="Q26" s="9">
        <v>0</v>
      </c>
      <c r="R26" s="9">
        <v>0</v>
      </c>
      <c r="S26" s="10">
        <v>24</v>
      </c>
      <c r="T26" s="68">
        <v>192</v>
      </c>
      <c r="U26" s="68">
        <v>15</v>
      </c>
      <c r="V26" s="68"/>
      <c r="W26" s="68"/>
      <c r="X26" s="68">
        <v>30</v>
      </c>
      <c r="Y26" s="69">
        <v>0</v>
      </c>
      <c r="Z26" s="68">
        <v>0</v>
      </c>
      <c r="AA26" s="69">
        <v>0</v>
      </c>
      <c r="AB26" s="68">
        <v>0</v>
      </c>
      <c r="AC26" s="69">
        <v>0</v>
      </c>
      <c r="AD26" s="68">
        <v>0</v>
      </c>
      <c r="AE26" s="69">
        <v>0</v>
      </c>
      <c r="AF26" s="68">
        <v>0</v>
      </c>
      <c r="AG26" s="69">
        <v>0</v>
      </c>
      <c r="AH26" s="68">
        <v>0</v>
      </c>
      <c r="AI26" s="70">
        <v>20</v>
      </c>
      <c r="AJ26" s="70">
        <v>0</v>
      </c>
      <c r="AK26" s="70">
        <v>0</v>
      </c>
      <c r="AL26" s="11">
        <v>40</v>
      </c>
      <c r="AM26" s="68">
        <v>10</v>
      </c>
      <c r="AN26" s="68"/>
      <c r="AO26" s="68"/>
      <c r="AP26" s="68"/>
      <c r="AQ26" s="68"/>
      <c r="AR26" s="71">
        <v>256.23076923076923</v>
      </c>
      <c r="AS26" s="72"/>
      <c r="AT26" s="72"/>
      <c r="AU26" s="68">
        <v>231.8753846153846</v>
      </c>
      <c r="AV26" s="68">
        <v>928429.03999999992</v>
      </c>
      <c r="AW26" s="68">
        <v>2</v>
      </c>
      <c r="AX26" s="8">
        <v>300000</v>
      </c>
      <c r="AY26" s="73">
        <v>0</v>
      </c>
      <c r="AZ26" s="73">
        <v>256.23076923076923</v>
      </c>
      <c r="BA26" s="14">
        <v>1028766.5384615385</v>
      </c>
      <c r="BB26" s="14">
        <v>5.1246153846153852</v>
      </c>
      <c r="BC26" s="9">
        <v>251.10615384615383</v>
      </c>
      <c r="BD26" s="229">
        <v>100</v>
      </c>
      <c r="BE26" s="230">
        <v>151.10615384615383</v>
      </c>
      <c r="BF26" s="20">
        <v>151.11000000000001</v>
      </c>
      <c r="BG26" s="21">
        <v>0</v>
      </c>
      <c r="BH26" s="19"/>
      <c r="BI26" s="77"/>
      <c r="BJ26" s="77"/>
      <c r="BK26" s="77"/>
      <c r="BL26" s="77"/>
      <c r="BM26" s="77"/>
      <c r="BN26" s="77"/>
      <c r="BO26" s="77"/>
    </row>
    <row r="27" spans="1:269" s="78" customFormat="1" ht="81.75" customHeight="1">
      <c r="A27" s="268">
        <f t="shared" si="0"/>
        <v>18</v>
      </c>
      <c r="B27" s="62">
        <v>44483</v>
      </c>
      <c r="C27" s="232" t="s">
        <v>227</v>
      </c>
      <c r="D27" s="232" t="s">
        <v>409</v>
      </c>
      <c r="E27" s="232" t="s">
        <v>124</v>
      </c>
      <c r="F27" s="64">
        <v>10005543652</v>
      </c>
      <c r="G27" s="65">
        <v>250159602</v>
      </c>
      <c r="H27" s="235" t="s">
        <v>192</v>
      </c>
      <c r="I27" s="234" t="s">
        <v>3</v>
      </c>
      <c r="J27" s="234" t="s">
        <v>224</v>
      </c>
      <c r="K27" s="234" t="s">
        <v>220</v>
      </c>
      <c r="L27" s="9">
        <v>208</v>
      </c>
      <c r="M27" s="9">
        <v>9.2307692307692317</v>
      </c>
      <c r="N27" s="9">
        <v>2</v>
      </c>
      <c r="O27" s="9">
        <v>2</v>
      </c>
      <c r="P27" s="9">
        <v>0</v>
      </c>
      <c r="Q27" s="9">
        <v>0</v>
      </c>
      <c r="R27" s="9">
        <v>0</v>
      </c>
      <c r="S27" s="10">
        <v>24</v>
      </c>
      <c r="T27" s="68">
        <v>192</v>
      </c>
      <c r="U27" s="68">
        <v>15</v>
      </c>
      <c r="V27" s="68"/>
      <c r="W27" s="68"/>
      <c r="X27" s="68">
        <v>30</v>
      </c>
      <c r="Y27" s="69">
        <v>0</v>
      </c>
      <c r="Z27" s="68">
        <v>0</v>
      </c>
      <c r="AA27" s="69">
        <v>0</v>
      </c>
      <c r="AB27" s="68">
        <v>0</v>
      </c>
      <c r="AC27" s="69">
        <v>0</v>
      </c>
      <c r="AD27" s="68">
        <v>0</v>
      </c>
      <c r="AE27" s="69">
        <v>0</v>
      </c>
      <c r="AF27" s="68">
        <v>0</v>
      </c>
      <c r="AG27" s="69">
        <v>0</v>
      </c>
      <c r="AH27" s="68">
        <v>0</v>
      </c>
      <c r="AI27" s="70">
        <v>18</v>
      </c>
      <c r="AJ27" s="70">
        <v>0</v>
      </c>
      <c r="AK27" s="70">
        <v>0</v>
      </c>
      <c r="AL27" s="11">
        <v>36</v>
      </c>
      <c r="AM27" s="68">
        <v>9</v>
      </c>
      <c r="AN27" s="68"/>
      <c r="AO27" s="68"/>
      <c r="AP27" s="68"/>
      <c r="AQ27" s="68"/>
      <c r="AR27" s="71">
        <v>255.23076923076923</v>
      </c>
      <c r="AS27" s="72"/>
      <c r="AT27" s="72"/>
      <c r="AU27" s="68">
        <v>231.89538461538461</v>
      </c>
      <c r="AV27" s="68">
        <v>928509.12</v>
      </c>
      <c r="AW27" s="68">
        <v>2</v>
      </c>
      <c r="AX27" s="8">
        <v>300000</v>
      </c>
      <c r="AY27" s="73">
        <v>0</v>
      </c>
      <c r="AZ27" s="73">
        <v>255.23076923076923</v>
      </c>
      <c r="BA27" s="14">
        <v>1024751.5384615385</v>
      </c>
      <c r="BB27" s="14">
        <v>5.1046153846153848</v>
      </c>
      <c r="BC27" s="9">
        <v>250.12615384615384</v>
      </c>
      <c r="BD27" s="229">
        <v>50</v>
      </c>
      <c r="BE27" s="230">
        <v>200.12615384615384</v>
      </c>
      <c r="BF27" s="20">
        <v>200.13</v>
      </c>
      <c r="BG27" s="21">
        <v>0</v>
      </c>
      <c r="BH27" s="19"/>
      <c r="BI27" s="77"/>
      <c r="BJ27" s="77"/>
      <c r="BK27" s="77"/>
      <c r="BL27" s="77"/>
      <c r="BM27" s="77"/>
      <c r="BN27" s="77"/>
      <c r="BO27" s="77"/>
    </row>
    <row r="28" spans="1:269" s="75" customFormat="1" ht="81.75" customHeight="1">
      <c r="A28" s="268">
        <f t="shared" si="0"/>
        <v>19</v>
      </c>
      <c r="B28" s="62">
        <v>44680</v>
      </c>
      <c r="C28" s="232" t="s">
        <v>229</v>
      </c>
      <c r="D28" s="232" t="s">
        <v>410</v>
      </c>
      <c r="E28" s="232" t="s">
        <v>126</v>
      </c>
      <c r="F28" s="64">
        <v>10005609343</v>
      </c>
      <c r="G28" s="65" t="s">
        <v>411</v>
      </c>
      <c r="H28" s="235" t="s">
        <v>192</v>
      </c>
      <c r="I28" s="234" t="s">
        <v>3</v>
      </c>
      <c r="J28" s="234" t="s">
        <v>224</v>
      </c>
      <c r="K28" s="234" t="s">
        <v>220</v>
      </c>
      <c r="L28" s="9">
        <v>208</v>
      </c>
      <c r="M28" s="9">
        <v>9.2307692307692317</v>
      </c>
      <c r="N28" s="9">
        <v>0</v>
      </c>
      <c r="O28" s="9">
        <v>2</v>
      </c>
      <c r="P28" s="9">
        <v>0</v>
      </c>
      <c r="Q28" s="9">
        <v>0</v>
      </c>
      <c r="R28" s="9">
        <v>0</v>
      </c>
      <c r="S28" s="10">
        <v>24</v>
      </c>
      <c r="T28" s="68">
        <v>192</v>
      </c>
      <c r="U28" s="68">
        <v>15</v>
      </c>
      <c r="V28" s="68"/>
      <c r="W28" s="68"/>
      <c r="X28" s="68">
        <v>20</v>
      </c>
      <c r="Y28" s="69">
        <v>0</v>
      </c>
      <c r="Z28" s="68">
        <v>0</v>
      </c>
      <c r="AA28" s="69">
        <v>0</v>
      </c>
      <c r="AB28" s="68">
        <v>0</v>
      </c>
      <c r="AC28" s="69">
        <v>0</v>
      </c>
      <c r="AD28" s="68">
        <v>0</v>
      </c>
      <c r="AE28" s="69">
        <v>0</v>
      </c>
      <c r="AF28" s="68">
        <v>0</v>
      </c>
      <c r="AG28" s="69">
        <v>0</v>
      </c>
      <c r="AH28" s="68">
        <v>0</v>
      </c>
      <c r="AI28" s="70">
        <v>20</v>
      </c>
      <c r="AJ28" s="70">
        <v>0</v>
      </c>
      <c r="AK28" s="70">
        <v>0</v>
      </c>
      <c r="AL28" s="11">
        <v>40</v>
      </c>
      <c r="AM28" s="68">
        <v>10</v>
      </c>
      <c r="AN28" s="68"/>
      <c r="AO28" s="68"/>
      <c r="AP28" s="68"/>
      <c r="AQ28" s="68"/>
      <c r="AR28" s="71">
        <v>246.23076923076923</v>
      </c>
      <c r="AS28" s="72"/>
      <c r="AT28" s="72"/>
      <c r="AU28" s="68">
        <v>222.07538461538462</v>
      </c>
      <c r="AV28" s="68">
        <v>889189.84</v>
      </c>
      <c r="AW28" s="68">
        <v>2</v>
      </c>
      <c r="AX28" s="8">
        <v>300000</v>
      </c>
      <c r="AY28" s="73">
        <v>0</v>
      </c>
      <c r="AZ28" s="73">
        <v>246.23076923076923</v>
      </c>
      <c r="BA28" s="14">
        <v>988616.5384615385</v>
      </c>
      <c r="BB28" s="14">
        <v>4.9246153846153851</v>
      </c>
      <c r="BC28" s="9">
        <v>241.30615384615385</v>
      </c>
      <c r="BD28" s="229">
        <v>100</v>
      </c>
      <c r="BE28" s="230">
        <v>141.30615384615385</v>
      </c>
      <c r="BF28" s="20">
        <v>141.31</v>
      </c>
      <c r="BG28" s="21">
        <v>0</v>
      </c>
      <c r="BH28" s="19"/>
      <c r="BI28" s="59"/>
      <c r="BJ28" s="59"/>
      <c r="BK28" s="59"/>
      <c r="BL28" s="59"/>
      <c r="BM28" s="59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4"/>
      <c r="CS28" s="74"/>
      <c r="CT28" s="74"/>
      <c r="CU28" s="74"/>
      <c r="CV28" s="74"/>
      <c r="CW28" s="74"/>
      <c r="CX28" s="74"/>
      <c r="CY28" s="74"/>
      <c r="CZ28" s="74"/>
      <c r="DA28" s="74"/>
      <c r="DB28" s="74"/>
      <c r="DC28" s="74"/>
      <c r="DD28" s="74"/>
      <c r="DE28" s="74"/>
      <c r="DF28" s="74"/>
      <c r="DG28" s="74"/>
      <c r="DH28" s="74"/>
      <c r="DI28" s="74"/>
      <c r="DJ28" s="74"/>
      <c r="DK28" s="74"/>
      <c r="DL28" s="74"/>
      <c r="DM28" s="74"/>
      <c r="DN28" s="74"/>
      <c r="DO28" s="74"/>
      <c r="DP28" s="74"/>
      <c r="DQ28" s="74"/>
      <c r="DR28" s="74"/>
      <c r="DS28" s="74"/>
      <c r="DT28" s="74"/>
      <c r="DU28" s="74"/>
      <c r="DV28" s="74"/>
      <c r="DW28" s="74"/>
      <c r="DX28" s="74"/>
      <c r="DY28" s="74"/>
      <c r="DZ28" s="74"/>
      <c r="EA28" s="74"/>
      <c r="EB28" s="74"/>
      <c r="EC28" s="74"/>
      <c r="ED28" s="74"/>
      <c r="EE28" s="74"/>
      <c r="EF28" s="74"/>
      <c r="EG28" s="74"/>
      <c r="EH28" s="74"/>
      <c r="EI28" s="74"/>
      <c r="EJ28" s="74"/>
      <c r="EK28" s="74"/>
      <c r="EL28" s="74"/>
      <c r="EM28" s="74"/>
      <c r="EN28" s="74"/>
      <c r="EO28" s="74"/>
      <c r="EP28" s="74"/>
      <c r="EQ28" s="74"/>
      <c r="ER28" s="74"/>
      <c r="ES28" s="74"/>
      <c r="ET28" s="74"/>
      <c r="EU28" s="74"/>
      <c r="EV28" s="74"/>
      <c r="EW28" s="74"/>
      <c r="EX28" s="74"/>
      <c r="EY28" s="74"/>
      <c r="EZ28" s="74"/>
      <c r="FA28" s="74"/>
      <c r="FB28" s="74"/>
      <c r="FC28" s="74"/>
      <c r="FD28" s="74"/>
      <c r="FE28" s="74"/>
      <c r="FF28" s="74"/>
      <c r="FG28" s="74"/>
      <c r="FH28" s="74"/>
      <c r="FI28" s="74"/>
      <c r="FJ28" s="74"/>
      <c r="FK28" s="74"/>
      <c r="FL28" s="74"/>
      <c r="FM28" s="74"/>
      <c r="FN28" s="74"/>
      <c r="FO28" s="74"/>
      <c r="FP28" s="74"/>
      <c r="FQ28" s="74"/>
      <c r="FR28" s="74"/>
      <c r="FS28" s="74"/>
      <c r="FT28" s="74"/>
      <c r="FU28" s="74"/>
      <c r="FV28" s="74"/>
      <c r="FW28" s="74"/>
      <c r="FX28" s="74"/>
      <c r="FY28" s="74"/>
      <c r="FZ28" s="74"/>
      <c r="GA28" s="74"/>
      <c r="GB28" s="74"/>
      <c r="GC28" s="74"/>
      <c r="GD28" s="74"/>
      <c r="GE28" s="74"/>
      <c r="GF28" s="74"/>
      <c r="GG28" s="74"/>
      <c r="GH28" s="74"/>
      <c r="GI28" s="74"/>
      <c r="GJ28" s="74"/>
      <c r="GK28" s="74"/>
      <c r="GL28" s="74"/>
      <c r="GM28" s="74"/>
      <c r="GN28" s="74"/>
      <c r="GO28" s="74"/>
      <c r="GP28" s="74"/>
      <c r="GQ28" s="74"/>
      <c r="GR28" s="74"/>
      <c r="GS28" s="74"/>
      <c r="GT28" s="74"/>
      <c r="GU28" s="74"/>
      <c r="GV28" s="74"/>
      <c r="GW28" s="74"/>
      <c r="GX28" s="74"/>
      <c r="GY28" s="74"/>
      <c r="GZ28" s="74"/>
      <c r="HA28" s="74"/>
      <c r="HB28" s="74"/>
      <c r="HC28" s="74"/>
      <c r="HD28" s="74"/>
      <c r="HE28" s="74"/>
      <c r="HF28" s="74"/>
      <c r="HG28" s="74"/>
      <c r="HH28" s="74"/>
      <c r="HI28" s="74"/>
      <c r="HJ28" s="74"/>
      <c r="HK28" s="74"/>
      <c r="HL28" s="74"/>
      <c r="HM28" s="74"/>
      <c r="HN28" s="74"/>
      <c r="HO28" s="74"/>
      <c r="HP28" s="74"/>
      <c r="HQ28" s="74"/>
      <c r="HR28" s="74"/>
      <c r="HS28" s="74"/>
      <c r="HT28" s="74"/>
      <c r="HU28" s="74"/>
      <c r="HV28" s="74"/>
      <c r="HW28" s="74"/>
      <c r="HX28" s="74"/>
      <c r="HY28" s="74"/>
      <c r="HZ28" s="74"/>
      <c r="IA28" s="74"/>
      <c r="IB28" s="74"/>
      <c r="IC28" s="74"/>
      <c r="ID28" s="74"/>
      <c r="IE28" s="74"/>
      <c r="IF28" s="74"/>
      <c r="IG28" s="74"/>
      <c r="IH28" s="74"/>
      <c r="II28" s="74"/>
      <c r="IJ28" s="74"/>
      <c r="IK28" s="74"/>
      <c r="IL28" s="74"/>
      <c r="IM28" s="74"/>
      <c r="IN28" s="74"/>
      <c r="IO28" s="74"/>
      <c r="IP28" s="74"/>
      <c r="IQ28" s="74"/>
      <c r="IR28" s="74"/>
      <c r="IS28" s="74"/>
      <c r="IT28" s="74"/>
      <c r="IU28" s="74"/>
      <c r="IV28" s="74"/>
      <c r="IW28" s="74"/>
      <c r="IX28" s="74"/>
      <c r="IY28" s="74"/>
      <c r="IZ28" s="74"/>
      <c r="JA28" s="74"/>
      <c r="JB28" s="74"/>
      <c r="JC28" s="74"/>
      <c r="JD28" s="74"/>
      <c r="JE28" s="74"/>
    </row>
    <row r="29" spans="1:269" s="79" customFormat="1" ht="81.75" customHeight="1">
      <c r="A29" s="268">
        <f t="shared" si="0"/>
        <v>20</v>
      </c>
      <c r="B29" s="62">
        <v>44246</v>
      </c>
      <c r="C29" s="232" t="s">
        <v>225</v>
      </c>
      <c r="D29" s="232" t="s">
        <v>412</v>
      </c>
      <c r="E29" s="232" t="s">
        <v>120</v>
      </c>
      <c r="F29" s="64">
        <v>10005580787</v>
      </c>
      <c r="G29" s="65">
        <v>180502917</v>
      </c>
      <c r="H29" s="235" t="s">
        <v>192</v>
      </c>
      <c r="I29" s="234" t="s">
        <v>3</v>
      </c>
      <c r="J29" s="234" t="s">
        <v>224</v>
      </c>
      <c r="K29" s="234" t="s">
        <v>220</v>
      </c>
      <c r="L29" s="9">
        <v>208</v>
      </c>
      <c r="M29" s="9">
        <v>9.2307692307692317</v>
      </c>
      <c r="N29" s="9">
        <v>0</v>
      </c>
      <c r="O29" s="9">
        <v>2</v>
      </c>
      <c r="P29" s="9">
        <v>0</v>
      </c>
      <c r="Q29" s="9">
        <v>0</v>
      </c>
      <c r="R29" s="9">
        <v>0</v>
      </c>
      <c r="S29" s="10">
        <v>24</v>
      </c>
      <c r="T29" s="68">
        <v>192</v>
      </c>
      <c r="U29" s="68">
        <v>15</v>
      </c>
      <c r="V29" s="68"/>
      <c r="W29" s="68"/>
      <c r="X29" s="68">
        <v>30</v>
      </c>
      <c r="Y29" s="69">
        <v>0</v>
      </c>
      <c r="Z29" s="68">
        <v>0</v>
      </c>
      <c r="AA29" s="69">
        <v>0</v>
      </c>
      <c r="AB29" s="68">
        <v>0</v>
      </c>
      <c r="AC29" s="69">
        <v>0</v>
      </c>
      <c r="AD29" s="68">
        <v>0</v>
      </c>
      <c r="AE29" s="69">
        <v>0</v>
      </c>
      <c r="AF29" s="68">
        <v>0</v>
      </c>
      <c r="AG29" s="69">
        <v>0</v>
      </c>
      <c r="AH29" s="68">
        <v>0</v>
      </c>
      <c r="AI29" s="70">
        <v>20</v>
      </c>
      <c r="AJ29" s="70">
        <v>0</v>
      </c>
      <c r="AK29" s="70">
        <v>0</v>
      </c>
      <c r="AL29" s="11">
        <v>40</v>
      </c>
      <c r="AM29" s="68">
        <v>10</v>
      </c>
      <c r="AN29" s="68"/>
      <c r="AO29" s="68"/>
      <c r="AP29" s="68"/>
      <c r="AQ29" s="68"/>
      <c r="AR29" s="71">
        <v>256.23076923076923</v>
      </c>
      <c r="AS29" s="72"/>
      <c r="AT29" s="72"/>
      <c r="AU29" s="68">
        <v>231.8753846153846</v>
      </c>
      <c r="AV29" s="68">
        <v>928429.03999999992</v>
      </c>
      <c r="AW29" s="68">
        <v>2</v>
      </c>
      <c r="AX29" s="8">
        <v>300000</v>
      </c>
      <c r="AY29" s="73">
        <v>0</v>
      </c>
      <c r="AZ29" s="73">
        <v>256.23076923076923</v>
      </c>
      <c r="BA29" s="14">
        <v>1028766.5384615385</v>
      </c>
      <c r="BB29" s="14">
        <v>5.1246153846153852</v>
      </c>
      <c r="BC29" s="9">
        <v>251.10615384615383</v>
      </c>
      <c r="BD29" s="229">
        <v>100</v>
      </c>
      <c r="BE29" s="230">
        <v>151.10615384615383</v>
      </c>
      <c r="BF29" s="20">
        <v>151.11000000000001</v>
      </c>
      <c r="BG29" s="21">
        <v>0</v>
      </c>
      <c r="BH29" s="1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  <c r="CQ29" s="59"/>
      <c r="CR29" s="59"/>
      <c r="CS29" s="59"/>
      <c r="CT29" s="59"/>
      <c r="CU29" s="59"/>
      <c r="CV29" s="59"/>
      <c r="CW29" s="59"/>
      <c r="CX29" s="59"/>
      <c r="CY29" s="59"/>
      <c r="CZ29" s="59"/>
      <c r="DA29" s="59"/>
      <c r="DB29" s="59"/>
      <c r="DC29" s="59"/>
      <c r="DD29" s="59"/>
      <c r="DE29" s="59"/>
      <c r="DF29" s="59"/>
      <c r="DG29" s="59"/>
      <c r="DH29" s="59"/>
      <c r="DI29" s="59"/>
      <c r="DJ29" s="59"/>
      <c r="DK29" s="59"/>
      <c r="DL29" s="59"/>
      <c r="DM29" s="59"/>
      <c r="DN29" s="59"/>
      <c r="DO29" s="59"/>
      <c r="DP29" s="59"/>
      <c r="DQ29" s="59"/>
      <c r="DR29" s="59"/>
      <c r="DS29" s="59"/>
      <c r="DT29" s="59"/>
      <c r="DU29" s="59"/>
      <c r="DV29" s="59"/>
      <c r="DW29" s="59"/>
      <c r="DX29" s="59"/>
      <c r="DY29" s="59"/>
      <c r="DZ29" s="59"/>
      <c r="EA29" s="59"/>
      <c r="EB29" s="59"/>
      <c r="EC29" s="59"/>
      <c r="ED29" s="59"/>
      <c r="EE29" s="59"/>
      <c r="EF29" s="59"/>
      <c r="EG29" s="59"/>
      <c r="EH29" s="59"/>
      <c r="EI29" s="59"/>
      <c r="EJ29" s="59"/>
      <c r="EK29" s="59"/>
      <c r="EL29" s="59"/>
      <c r="EM29" s="59"/>
      <c r="EN29" s="59"/>
      <c r="EO29" s="59"/>
      <c r="EP29" s="59"/>
      <c r="EQ29" s="59"/>
      <c r="ER29" s="59"/>
      <c r="ES29" s="59"/>
      <c r="ET29" s="59"/>
      <c r="EU29" s="59"/>
      <c r="EV29" s="59"/>
      <c r="EW29" s="59"/>
      <c r="EX29" s="59"/>
      <c r="EY29" s="59"/>
      <c r="EZ29" s="59"/>
      <c r="FA29" s="59"/>
      <c r="FB29" s="59"/>
      <c r="FC29" s="59"/>
      <c r="FD29" s="59"/>
      <c r="FE29" s="59"/>
      <c r="FF29" s="59"/>
      <c r="FG29" s="59"/>
      <c r="FH29" s="59"/>
      <c r="FI29" s="59"/>
      <c r="FJ29" s="59"/>
      <c r="FK29" s="59"/>
      <c r="FL29" s="59"/>
      <c r="FM29" s="59"/>
      <c r="FN29" s="59"/>
      <c r="FO29" s="59"/>
      <c r="FP29" s="59"/>
      <c r="FQ29" s="59"/>
      <c r="FR29" s="59"/>
      <c r="FS29" s="59"/>
      <c r="FT29" s="59"/>
      <c r="FU29" s="59"/>
      <c r="FV29" s="59"/>
      <c r="FW29" s="59"/>
      <c r="FX29" s="59"/>
      <c r="FY29" s="59"/>
      <c r="FZ29" s="59"/>
      <c r="GA29" s="59"/>
      <c r="GB29" s="59"/>
      <c r="GC29" s="59"/>
      <c r="GD29" s="59"/>
      <c r="GE29" s="59"/>
      <c r="GF29" s="59"/>
      <c r="GG29" s="59"/>
      <c r="GH29" s="59"/>
      <c r="GI29" s="59"/>
      <c r="GJ29" s="59"/>
      <c r="GK29" s="59"/>
      <c r="GL29" s="59"/>
      <c r="GM29" s="59"/>
      <c r="GN29" s="59"/>
      <c r="GO29" s="59"/>
      <c r="GP29" s="59"/>
      <c r="GQ29" s="59"/>
      <c r="GR29" s="59"/>
      <c r="GS29" s="59"/>
      <c r="GT29" s="59"/>
      <c r="GU29" s="59"/>
      <c r="GV29" s="59"/>
      <c r="GW29" s="59"/>
      <c r="GX29" s="59"/>
      <c r="GY29" s="59"/>
      <c r="GZ29" s="59"/>
      <c r="HA29" s="59"/>
      <c r="HB29" s="59"/>
      <c r="HC29" s="59"/>
      <c r="HD29" s="59"/>
      <c r="HE29" s="59"/>
      <c r="HF29" s="59"/>
      <c r="HG29" s="59"/>
      <c r="HH29" s="59"/>
      <c r="HI29" s="59"/>
      <c r="HJ29" s="59"/>
      <c r="HK29" s="59"/>
      <c r="HL29" s="59"/>
      <c r="HM29" s="59"/>
      <c r="HN29" s="59"/>
      <c r="HO29" s="59"/>
      <c r="HP29" s="59"/>
      <c r="HQ29" s="59"/>
      <c r="HR29" s="59"/>
      <c r="HS29" s="59"/>
      <c r="HT29" s="59"/>
      <c r="HU29" s="59"/>
      <c r="HV29" s="59"/>
      <c r="HW29" s="59"/>
      <c r="HX29" s="59"/>
      <c r="HY29" s="59"/>
      <c r="HZ29" s="59"/>
      <c r="IA29" s="59"/>
      <c r="IB29" s="59"/>
      <c r="IC29" s="59"/>
      <c r="ID29" s="59"/>
      <c r="IE29" s="59"/>
      <c r="IF29" s="59"/>
      <c r="IG29" s="59"/>
      <c r="IH29" s="59"/>
      <c r="II29" s="59"/>
      <c r="IJ29" s="59"/>
      <c r="IK29" s="59"/>
      <c r="IL29" s="59"/>
      <c r="IM29" s="59"/>
      <c r="IN29" s="59"/>
      <c r="IO29" s="59"/>
      <c r="IP29" s="59"/>
      <c r="IQ29" s="59"/>
      <c r="IR29" s="59"/>
      <c r="IS29" s="59"/>
      <c r="IT29" s="59"/>
      <c r="IU29" s="59"/>
      <c r="IV29" s="59"/>
      <c r="IW29" s="59"/>
      <c r="IX29" s="59"/>
      <c r="IY29" s="59"/>
      <c r="IZ29" s="59"/>
      <c r="JA29" s="59"/>
      <c r="JB29" s="59"/>
      <c r="JC29" s="59"/>
      <c r="JD29" s="59"/>
      <c r="JE29" s="59"/>
      <c r="JF29" s="59"/>
      <c r="JG29" s="59"/>
      <c r="JH29" s="59"/>
      <c r="JI29" s="59"/>
    </row>
    <row r="30" spans="1:269" s="79" customFormat="1" ht="81.75" customHeight="1">
      <c r="A30" s="268">
        <f t="shared" si="0"/>
        <v>21</v>
      </c>
      <c r="B30" s="62">
        <v>44536</v>
      </c>
      <c r="C30" s="232" t="s">
        <v>228</v>
      </c>
      <c r="D30" s="232" t="s">
        <v>413</v>
      </c>
      <c r="E30" s="232" t="s">
        <v>125</v>
      </c>
      <c r="F30" s="64">
        <v>10005551035</v>
      </c>
      <c r="G30" s="65">
        <v>150861302</v>
      </c>
      <c r="H30" s="235" t="s">
        <v>192</v>
      </c>
      <c r="I30" s="234" t="s">
        <v>3</v>
      </c>
      <c r="J30" s="234" t="s">
        <v>223</v>
      </c>
      <c r="K30" s="234" t="s">
        <v>220</v>
      </c>
      <c r="L30" s="9">
        <v>208</v>
      </c>
      <c r="M30" s="9">
        <v>9.2307692307692317</v>
      </c>
      <c r="N30" s="9">
        <v>1</v>
      </c>
      <c r="O30" s="9">
        <v>2</v>
      </c>
      <c r="P30" s="9">
        <v>0</v>
      </c>
      <c r="Q30" s="9">
        <v>0</v>
      </c>
      <c r="R30" s="9">
        <v>0</v>
      </c>
      <c r="S30" s="10">
        <v>24</v>
      </c>
      <c r="T30" s="68">
        <v>192</v>
      </c>
      <c r="U30" s="68">
        <v>15</v>
      </c>
      <c r="V30" s="68"/>
      <c r="W30" s="68"/>
      <c r="X30" s="68">
        <v>30</v>
      </c>
      <c r="Y30" s="69">
        <v>0</v>
      </c>
      <c r="Z30" s="68">
        <v>0</v>
      </c>
      <c r="AA30" s="69">
        <v>0</v>
      </c>
      <c r="AB30" s="68">
        <v>0</v>
      </c>
      <c r="AC30" s="69">
        <v>0</v>
      </c>
      <c r="AD30" s="68">
        <v>0</v>
      </c>
      <c r="AE30" s="69">
        <v>0</v>
      </c>
      <c r="AF30" s="68">
        <v>0</v>
      </c>
      <c r="AG30" s="69">
        <v>0</v>
      </c>
      <c r="AH30" s="68">
        <v>0</v>
      </c>
      <c r="AI30" s="70">
        <v>19</v>
      </c>
      <c r="AJ30" s="70">
        <v>0</v>
      </c>
      <c r="AK30" s="70">
        <v>0</v>
      </c>
      <c r="AL30" s="11">
        <v>38</v>
      </c>
      <c r="AM30" s="68">
        <v>9.5</v>
      </c>
      <c r="AN30" s="68"/>
      <c r="AO30" s="68"/>
      <c r="AP30" s="68"/>
      <c r="AQ30" s="68"/>
      <c r="AR30" s="71">
        <v>255.73076923076923</v>
      </c>
      <c r="AS30" s="72">
        <v>30.34917652859961</v>
      </c>
      <c r="AT30" s="72">
        <v>33.817653846153853</v>
      </c>
      <c r="AU30" s="68">
        <v>261.37159246882379</v>
      </c>
      <c r="AV30" s="68">
        <v>1046531.8562451705</v>
      </c>
      <c r="AW30" s="68">
        <v>0</v>
      </c>
      <c r="AX30" s="8">
        <v>0</v>
      </c>
      <c r="AY30" s="73">
        <v>0</v>
      </c>
      <c r="AZ30" s="73">
        <v>319.89759960552271</v>
      </c>
      <c r="BA30" s="14">
        <v>1284388.8624161738</v>
      </c>
      <c r="BB30" s="14">
        <v>5.9775840597758405</v>
      </c>
      <c r="BC30" s="9">
        <v>313.92001554574688</v>
      </c>
      <c r="BD30" s="229">
        <v>50</v>
      </c>
      <c r="BE30" s="230">
        <v>263.92001554574688</v>
      </c>
      <c r="BF30" s="20">
        <v>263.92</v>
      </c>
      <c r="BG30" s="21">
        <v>0</v>
      </c>
      <c r="BH30" s="1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59"/>
      <c r="EB30" s="59"/>
      <c r="EC30" s="59"/>
      <c r="ED30" s="59"/>
      <c r="EE30" s="59"/>
      <c r="EF30" s="59"/>
      <c r="EG30" s="59"/>
      <c r="EH30" s="59"/>
      <c r="EI30" s="59"/>
      <c r="EJ30" s="59"/>
      <c r="EK30" s="59"/>
      <c r="EL30" s="59"/>
      <c r="EM30" s="59"/>
      <c r="EN30" s="59"/>
      <c r="EO30" s="59"/>
      <c r="EP30" s="59"/>
      <c r="EQ30" s="59"/>
      <c r="ER30" s="59"/>
      <c r="ES30" s="59"/>
      <c r="ET30" s="59"/>
      <c r="EU30" s="59"/>
      <c r="EV30" s="59"/>
      <c r="EW30" s="59"/>
      <c r="EX30" s="59"/>
      <c r="EY30" s="59"/>
      <c r="EZ30" s="59"/>
      <c r="FA30" s="59"/>
      <c r="FB30" s="59"/>
      <c r="FC30" s="59"/>
      <c r="FD30" s="59"/>
      <c r="FE30" s="59"/>
      <c r="FF30" s="59"/>
      <c r="FG30" s="59"/>
      <c r="FH30" s="59"/>
      <c r="FI30" s="59"/>
      <c r="FJ30" s="59"/>
      <c r="FK30" s="59"/>
      <c r="FL30" s="59"/>
      <c r="FM30" s="59"/>
      <c r="FN30" s="59"/>
      <c r="FO30" s="59"/>
      <c r="FP30" s="59"/>
      <c r="FQ30" s="59"/>
      <c r="FR30" s="59"/>
      <c r="FS30" s="59"/>
      <c r="FT30" s="59"/>
      <c r="FU30" s="59"/>
      <c r="FV30" s="59"/>
      <c r="FW30" s="59"/>
      <c r="FX30" s="59"/>
      <c r="FY30" s="59"/>
      <c r="FZ30" s="59"/>
      <c r="GA30" s="59"/>
      <c r="GB30" s="59"/>
      <c r="GC30" s="59"/>
      <c r="GD30" s="59"/>
      <c r="GE30" s="59"/>
      <c r="GF30" s="59"/>
      <c r="GG30" s="59"/>
      <c r="GH30" s="59"/>
      <c r="GI30" s="59"/>
      <c r="GJ30" s="59"/>
      <c r="GK30" s="59"/>
      <c r="GL30" s="59"/>
      <c r="GM30" s="59"/>
      <c r="GN30" s="59"/>
      <c r="GO30" s="59"/>
      <c r="GP30" s="59"/>
      <c r="GQ30" s="59"/>
      <c r="GR30" s="59"/>
      <c r="GS30" s="59"/>
      <c r="GT30" s="59"/>
      <c r="GU30" s="59"/>
      <c r="GV30" s="59"/>
      <c r="GW30" s="59"/>
      <c r="GX30" s="59"/>
      <c r="GY30" s="59"/>
      <c r="GZ30" s="59"/>
      <c r="HA30" s="59"/>
      <c r="HB30" s="59"/>
      <c r="HC30" s="59"/>
      <c r="HD30" s="59"/>
      <c r="HE30" s="59"/>
      <c r="HF30" s="59"/>
      <c r="HG30" s="59"/>
      <c r="HH30" s="59"/>
      <c r="HI30" s="59"/>
      <c r="HJ30" s="59"/>
      <c r="HK30" s="59"/>
      <c r="HL30" s="59"/>
      <c r="HM30" s="59"/>
      <c r="HN30" s="59"/>
      <c r="HO30" s="59"/>
      <c r="HP30" s="59"/>
      <c r="HQ30" s="59"/>
      <c r="HR30" s="59"/>
      <c r="HS30" s="59"/>
      <c r="HT30" s="59"/>
      <c r="HU30" s="59"/>
      <c r="HV30" s="59"/>
      <c r="HW30" s="59"/>
      <c r="HX30" s="59"/>
      <c r="HY30" s="59"/>
      <c r="HZ30" s="59"/>
      <c r="IA30" s="59"/>
      <c r="IB30" s="59"/>
      <c r="IC30" s="59"/>
      <c r="ID30" s="59"/>
      <c r="IE30" s="59"/>
      <c r="IF30" s="59"/>
      <c r="IG30" s="59"/>
      <c r="IH30" s="59"/>
      <c r="II30" s="59"/>
      <c r="IJ30" s="59"/>
      <c r="IK30" s="59"/>
      <c r="IL30" s="59"/>
      <c r="IM30" s="59"/>
      <c r="IN30" s="59"/>
      <c r="IO30" s="59"/>
      <c r="IP30" s="59"/>
      <c r="IQ30" s="59"/>
      <c r="IR30" s="59"/>
      <c r="IS30" s="59"/>
      <c r="IT30" s="59"/>
      <c r="IU30" s="59"/>
      <c r="IV30" s="59"/>
      <c r="IW30" s="59"/>
      <c r="IX30" s="59"/>
      <c r="IY30" s="59"/>
      <c r="IZ30" s="59"/>
      <c r="JA30" s="59"/>
      <c r="JB30" s="59"/>
      <c r="JC30" s="59"/>
      <c r="JD30" s="59"/>
      <c r="JE30" s="59"/>
      <c r="JF30" s="59"/>
      <c r="JG30" s="59"/>
      <c r="JH30" s="59"/>
      <c r="JI30" s="59"/>
    </row>
    <row r="31" spans="1:269" s="233" customFormat="1" ht="81.75" customHeight="1">
      <c r="A31" s="268">
        <f t="shared" si="0"/>
        <v>22</v>
      </c>
      <c r="B31" s="62">
        <v>45020</v>
      </c>
      <c r="C31" s="232" t="s">
        <v>296</v>
      </c>
      <c r="D31" s="232" t="s">
        <v>414</v>
      </c>
      <c r="E31" s="232" t="s">
        <v>297</v>
      </c>
      <c r="F31" s="64">
        <v>360000282789</v>
      </c>
      <c r="G31" s="65">
        <v>170988893</v>
      </c>
      <c r="H31" s="235" t="s">
        <v>192</v>
      </c>
      <c r="I31" s="234" t="s">
        <v>3</v>
      </c>
      <c r="J31" s="234" t="s">
        <v>221</v>
      </c>
      <c r="K31" s="234" t="s">
        <v>220</v>
      </c>
      <c r="L31" s="9">
        <v>208</v>
      </c>
      <c r="M31" s="9">
        <v>9.2307692307692317</v>
      </c>
      <c r="N31" s="9">
        <v>1</v>
      </c>
      <c r="O31" s="9">
        <v>2</v>
      </c>
      <c r="P31" s="9">
        <v>0</v>
      </c>
      <c r="Q31" s="9">
        <v>0</v>
      </c>
      <c r="R31" s="9">
        <v>0</v>
      </c>
      <c r="S31" s="10">
        <v>24</v>
      </c>
      <c r="T31" s="68">
        <v>192</v>
      </c>
      <c r="U31" s="68">
        <v>15</v>
      </c>
      <c r="V31" s="68"/>
      <c r="W31" s="68"/>
      <c r="X31" s="68">
        <v>10</v>
      </c>
      <c r="Y31" s="69">
        <v>0</v>
      </c>
      <c r="Z31" s="68">
        <v>0</v>
      </c>
      <c r="AA31" s="69">
        <v>0</v>
      </c>
      <c r="AB31" s="68">
        <v>0</v>
      </c>
      <c r="AC31" s="69">
        <v>0</v>
      </c>
      <c r="AD31" s="68">
        <v>0</v>
      </c>
      <c r="AE31" s="69">
        <v>0</v>
      </c>
      <c r="AF31" s="68">
        <v>0</v>
      </c>
      <c r="AG31" s="69">
        <v>0</v>
      </c>
      <c r="AH31" s="68">
        <v>0</v>
      </c>
      <c r="AI31" s="70">
        <v>19</v>
      </c>
      <c r="AJ31" s="70">
        <v>0</v>
      </c>
      <c r="AK31" s="70">
        <v>0</v>
      </c>
      <c r="AL31" s="11">
        <v>38</v>
      </c>
      <c r="AM31" s="68">
        <v>9.5</v>
      </c>
      <c r="AN31" s="68"/>
      <c r="AO31" s="68"/>
      <c r="AP31" s="68"/>
      <c r="AQ31" s="68"/>
      <c r="AR31" s="71">
        <v>235.73076923076923</v>
      </c>
      <c r="AS31" s="72"/>
      <c r="AT31" s="72"/>
      <c r="AU31" s="68">
        <v>212.2853846153846</v>
      </c>
      <c r="AV31" s="68">
        <v>849990.67999999993</v>
      </c>
      <c r="AW31" s="68">
        <v>2</v>
      </c>
      <c r="AX31" s="8">
        <v>300000</v>
      </c>
      <c r="AY31" s="73">
        <v>0</v>
      </c>
      <c r="AZ31" s="73">
        <v>235.73076923076923</v>
      </c>
      <c r="BA31" s="14">
        <v>946459.0384615385</v>
      </c>
      <c r="BB31" s="14">
        <v>4.7146153846153851</v>
      </c>
      <c r="BC31" s="9">
        <v>231.01615384615383</v>
      </c>
      <c r="BD31" s="229">
        <v>100</v>
      </c>
      <c r="BE31" s="230">
        <v>131.01615384615383</v>
      </c>
      <c r="BF31" s="20">
        <v>131.02000000000001</v>
      </c>
      <c r="BG31" s="21">
        <v>0</v>
      </c>
      <c r="BH31" s="19"/>
      <c r="BI31" s="231"/>
      <c r="BJ31" s="231"/>
      <c r="BK31" s="231"/>
      <c r="BL31" s="231"/>
      <c r="BM31" s="231"/>
      <c r="BN31" s="231"/>
      <c r="BO31" s="231"/>
      <c r="BP31" s="231"/>
      <c r="BQ31" s="231"/>
      <c r="BR31" s="231"/>
      <c r="BS31" s="231"/>
      <c r="BT31" s="231"/>
      <c r="BU31" s="231"/>
      <c r="BV31" s="231"/>
      <c r="BW31" s="231"/>
      <c r="BX31" s="231"/>
      <c r="BY31" s="231"/>
      <c r="BZ31" s="231"/>
      <c r="CA31" s="231"/>
      <c r="CB31" s="231"/>
      <c r="CC31" s="231"/>
      <c r="CD31" s="231"/>
      <c r="CE31" s="231"/>
      <c r="CF31" s="231"/>
      <c r="CG31" s="231"/>
      <c r="CH31" s="231"/>
      <c r="CI31" s="231"/>
      <c r="CJ31" s="231"/>
      <c r="CK31" s="231"/>
      <c r="CL31" s="231"/>
      <c r="CM31" s="231"/>
      <c r="CN31" s="231"/>
      <c r="CO31" s="231"/>
      <c r="CP31" s="231"/>
      <c r="CQ31" s="231"/>
      <c r="CR31" s="231"/>
      <c r="CS31" s="231"/>
      <c r="CT31" s="231"/>
      <c r="CU31" s="231"/>
      <c r="CV31" s="231"/>
      <c r="CW31" s="231"/>
      <c r="CX31" s="231"/>
      <c r="CY31" s="231"/>
      <c r="CZ31" s="231"/>
      <c r="DA31" s="231"/>
      <c r="DB31" s="231"/>
      <c r="DC31" s="231"/>
      <c r="DD31" s="231"/>
      <c r="DE31" s="231"/>
      <c r="DF31" s="231"/>
      <c r="DG31" s="231"/>
      <c r="DH31" s="231"/>
      <c r="DI31" s="231"/>
      <c r="DJ31" s="231"/>
      <c r="DK31" s="231"/>
      <c r="DL31" s="231"/>
      <c r="DM31" s="231"/>
      <c r="DN31" s="231"/>
      <c r="DO31" s="231"/>
      <c r="DP31" s="231"/>
      <c r="DQ31" s="231"/>
      <c r="DR31" s="231"/>
      <c r="DS31" s="231"/>
      <c r="DT31" s="231"/>
      <c r="DU31" s="231"/>
      <c r="DV31" s="231"/>
      <c r="DW31" s="231"/>
      <c r="DX31" s="231"/>
      <c r="DY31" s="231"/>
      <c r="DZ31" s="231"/>
      <c r="EA31" s="231"/>
      <c r="EB31" s="231"/>
      <c r="EC31" s="231"/>
      <c r="ED31" s="231"/>
      <c r="EE31" s="231"/>
      <c r="EF31" s="231"/>
      <c r="EG31" s="231"/>
      <c r="EH31" s="231"/>
      <c r="EI31" s="231"/>
      <c r="EJ31" s="231"/>
      <c r="EK31" s="231"/>
      <c r="EL31" s="231"/>
      <c r="EM31" s="231"/>
      <c r="EN31" s="231"/>
      <c r="EO31" s="231"/>
      <c r="EP31" s="231"/>
      <c r="EQ31" s="231"/>
      <c r="ER31" s="231"/>
      <c r="ES31" s="231"/>
      <c r="ET31" s="231"/>
      <c r="EU31" s="231"/>
      <c r="EV31" s="231"/>
      <c r="EW31" s="231"/>
      <c r="EX31" s="231"/>
      <c r="EY31" s="231"/>
      <c r="EZ31" s="231"/>
      <c r="FA31" s="231"/>
      <c r="FB31" s="231"/>
      <c r="FC31" s="231"/>
      <c r="FD31" s="231"/>
      <c r="FE31" s="231"/>
      <c r="FF31" s="231"/>
      <c r="FG31" s="231"/>
      <c r="FH31" s="231"/>
      <c r="FI31" s="231"/>
      <c r="FJ31" s="231"/>
      <c r="FK31" s="231"/>
      <c r="FL31" s="231"/>
      <c r="FM31" s="231"/>
      <c r="FN31" s="231"/>
      <c r="FO31" s="231"/>
      <c r="FP31" s="231"/>
      <c r="FQ31" s="231"/>
      <c r="FR31" s="231"/>
      <c r="FS31" s="231"/>
      <c r="FT31" s="231"/>
      <c r="FU31" s="231"/>
      <c r="FV31" s="231"/>
      <c r="FW31" s="231"/>
      <c r="FX31" s="231"/>
      <c r="FY31" s="231"/>
      <c r="FZ31" s="231"/>
      <c r="GA31" s="231"/>
      <c r="GB31" s="231"/>
      <c r="GC31" s="231"/>
      <c r="GD31" s="231"/>
      <c r="GE31" s="231"/>
      <c r="GF31" s="231"/>
      <c r="GG31" s="231"/>
      <c r="GH31" s="231"/>
      <c r="GI31" s="231"/>
      <c r="GJ31" s="231"/>
      <c r="GK31" s="231"/>
      <c r="GL31" s="231"/>
      <c r="GM31" s="231"/>
      <c r="GN31" s="231"/>
      <c r="GO31" s="231"/>
      <c r="GP31" s="231"/>
      <c r="GQ31" s="231"/>
      <c r="GR31" s="231"/>
      <c r="GS31" s="231"/>
      <c r="GT31" s="231"/>
      <c r="GU31" s="231"/>
      <c r="GV31" s="231"/>
      <c r="GW31" s="231"/>
      <c r="GX31" s="231"/>
      <c r="GY31" s="231"/>
      <c r="GZ31" s="231"/>
      <c r="HA31" s="231"/>
      <c r="HB31" s="231"/>
      <c r="HC31" s="231"/>
      <c r="HD31" s="231"/>
      <c r="HE31" s="231"/>
      <c r="HF31" s="231"/>
      <c r="HG31" s="231"/>
      <c r="HH31" s="231"/>
      <c r="HI31" s="231"/>
      <c r="HJ31" s="231"/>
      <c r="HK31" s="231"/>
      <c r="HL31" s="231"/>
      <c r="HM31" s="231"/>
      <c r="HN31" s="231"/>
      <c r="HO31" s="231"/>
      <c r="HP31" s="231"/>
      <c r="HQ31" s="231"/>
      <c r="HR31" s="231"/>
      <c r="HS31" s="231"/>
      <c r="HT31" s="231"/>
      <c r="HU31" s="231"/>
      <c r="HV31" s="231"/>
      <c r="HW31" s="231"/>
      <c r="HX31" s="231"/>
      <c r="HY31" s="231"/>
      <c r="HZ31" s="231"/>
      <c r="IA31" s="231"/>
      <c r="IB31" s="231"/>
      <c r="IC31" s="231"/>
      <c r="ID31" s="231"/>
      <c r="IE31" s="231"/>
      <c r="IF31" s="231"/>
      <c r="IG31" s="231"/>
      <c r="IH31" s="231"/>
      <c r="II31" s="231"/>
      <c r="IJ31" s="231"/>
      <c r="IK31" s="231"/>
      <c r="IL31" s="231"/>
      <c r="IM31" s="231"/>
      <c r="IN31" s="231"/>
      <c r="IO31" s="231"/>
      <c r="IP31" s="231"/>
      <c r="IQ31" s="231"/>
      <c r="IR31" s="231"/>
      <c r="IS31" s="231"/>
      <c r="IT31" s="231"/>
      <c r="IU31" s="231"/>
      <c r="IV31" s="231"/>
      <c r="IW31" s="231"/>
      <c r="IX31" s="231"/>
      <c r="IY31" s="231"/>
      <c r="IZ31" s="231"/>
      <c r="JA31" s="231"/>
      <c r="JB31" s="231"/>
      <c r="JC31" s="231"/>
      <c r="JD31" s="231"/>
      <c r="JE31" s="231"/>
      <c r="JF31" s="231"/>
      <c r="JG31" s="231"/>
      <c r="JH31" s="231"/>
      <c r="JI31" s="231"/>
    </row>
    <row r="32" spans="1:269" s="233" customFormat="1" ht="81.75" customHeight="1">
      <c r="A32" s="268">
        <f t="shared" si="0"/>
        <v>23</v>
      </c>
      <c r="B32" s="62">
        <v>43815</v>
      </c>
      <c r="C32" s="232" t="s">
        <v>232</v>
      </c>
      <c r="D32" s="232" t="s">
        <v>415</v>
      </c>
      <c r="E32" s="232" t="s">
        <v>129</v>
      </c>
      <c r="F32" s="64">
        <v>10005556398</v>
      </c>
      <c r="G32" s="65" t="s">
        <v>416</v>
      </c>
      <c r="H32" s="235" t="s">
        <v>196</v>
      </c>
      <c r="I32" s="234" t="s">
        <v>181</v>
      </c>
      <c r="J32" s="234" t="s">
        <v>233</v>
      </c>
      <c r="K32" s="234" t="s">
        <v>220</v>
      </c>
      <c r="L32" s="9">
        <v>208</v>
      </c>
      <c r="M32" s="9">
        <v>9.2307692307692317</v>
      </c>
      <c r="N32" s="9">
        <v>0</v>
      </c>
      <c r="O32" s="9">
        <v>2</v>
      </c>
      <c r="P32" s="9">
        <v>0</v>
      </c>
      <c r="Q32" s="9">
        <v>0</v>
      </c>
      <c r="R32" s="9">
        <v>0</v>
      </c>
      <c r="S32" s="10">
        <v>24</v>
      </c>
      <c r="T32" s="68">
        <v>192</v>
      </c>
      <c r="U32" s="68">
        <v>15</v>
      </c>
      <c r="V32" s="68"/>
      <c r="W32" s="68"/>
      <c r="X32" s="68">
        <v>30</v>
      </c>
      <c r="Y32" s="69">
        <v>0</v>
      </c>
      <c r="Z32" s="68">
        <v>0</v>
      </c>
      <c r="AA32" s="69">
        <v>0</v>
      </c>
      <c r="AB32" s="68">
        <v>0</v>
      </c>
      <c r="AC32" s="69">
        <v>0</v>
      </c>
      <c r="AD32" s="68">
        <v>0</v>
      </c>
      <c r="AE32" s="69">
        <v>0</v>
      </c>
      <c r="AF32" s="68">
        <v>0</v>
      </c>
      <c r="AG32" s="69">
        <v>0</v>
      </c>
      <c r="AH32" s="68">
        <v>0</v>
      </c>
      <c r="AI32" s="70">
        <v>20</v>
      </c>
      <c r="AJ32" s="70">
        <v>0</v>
      </c>
      <c r="AK32" s="70">
        <v>0</v>
      </c>
      <c r="AL32" s="11">
        <v>40</v>
      </c>
      <c r="AM32" s="68">
        <v>10</v>
      </c>
      <c r="AN32" s="68"/>
      <c r="AO32" s="68"/>
      <c r="AP32" s="68"/>
      <c r="AQ32" s="68"/>
      <c r="AR32" s="71">
        <v>256.23076923076923</v>
      </c>
      <c r="AS32" s="72">
        <v>30.349625246548317</v>
      </c>
      <c r="AT32" s="72">
        <v>33.818153846153841</v>
      </c>
      <c r="AU32" s="68">
        <v>261.37204118677249</v>
      </c>
      <c r="AV32" s="68">
        <v>1046533.6529118371</v>
      </c>
      <c r="AW32" s="68">
        <v>2</v>
      </c>
      <c r="AX32" s="8">
        <v>300000</v>
      </c>
      <c r="AY32" s="73">
        <v>0</v>
      </c>
      <c r="AZ32" s="73">
        <v>320.3985483234714</v>
      </c>
      <c r="BA32" s="14">
        <v>1286400.1715187377</v>
      </c>
      <c r="BB32" s="14">
        <v>5.9775840597758405</v>
      </c>
      <c r="BC32" s="9">
        <v>314.42096426369557</v>
      </c>
      <c r="BD32" s="229">
        <v>100</v>
      </c>
      <c r="BE32" s="230">
        <v>214.42096426369557</v>
      </c>
      <c r="BF32" s="20">
        <v>214.42</v>
      </c>
      <c r="BG32" s="21">
        <v>0</v>
      </c>
      <c r="BH32" s="19"/>
      <c r="BI32" s="231"/>
      <c r="BJ32" s="231"/>
      <c r="BK32" s="231"/>
      <c r="BL32" s="231"/>
      <c r="BM32" s="231"/>
      <c r="BN32" s="231"/>
      <c r="BO32" s="231"/>
      <c r="BP32" s="231"/>
      <c r="BQ32" s="231"/>
      <c r="BR32" s="231"/>
      <c r="BS32" s="231"/>
      <c r="BT32" s="231"/>
      <c r="BU32" s="231"/>
      <c r="BV32" s="231"/>
      <c r="BW32" s="231"/>
      <c r="BX32" s="231"/>
      <c r="BY32" s="231"/>
      <c r="BZ32" s="231"/>
      <c r="CA32" s="231"/>
      <c r="CB32" s="231"/>
      <c r="CC32" s="231"/>
      <c r="CD32" s="231"/>
      <c r="CE32" s="231"/>
      <c r="CF32" s="231"/>
      <c r="CG32" s="231"/>
      <c r="CH32" s="231"/>
      <c r="CI32" s="231"/>
      <c r="CJ32" s="231"/>
      <c r="CK32" s="231"/>
      <c r="CL32" s="231"/>
      <c r="CM32" s="231"/>
      <c r="CN32" s="231"/>
      <c r="CO32" s="231"/>
      <c r="CP32" s="231"/>
      <c r="CQ32" s="231"/>
      <c r="CR32" s="231"/>
      <c r="CS32" s="231"/>
      <c r="CT32" s="231"/>
      <c r="CU32" s="231"/>
      <c r="CV32" s="231"/>
      <c r="CW32" s="231"/>
      <c r="CX32" s="231"/>
      <c r="CY32" s="231"/>
      <c r="CZ32" s="231"/>
      <c r="DA32" s="231"/>
      <c r="DB32" s="231"/>
      <c r="DC32" s="231"/>
      <c r="DD32" s="231"/>
      <c r="DE32" s="231"/>
      <c r="DF32" s="231"/>
      <c r="DG32" s="231"/>
      <c r="DH32" s="231"/>
      <c r="DI32" s="231"/>
      <c r="DJ32" s="231"/>
      <c r="DK32" s="231"/>
      <c r="DL32" s="231"/>
      <c r="DM32" s="231"/>
      <c r="DN32" s="231"/>
      <c r="DO32" s="231"/>
      <c r="DP32" s="231"/>
      <c r="DQ32" s="231"/>
      <c r="DR32" s="231"/>
      <c r="DS32" s="231"/>
      <c r="DT32" s="231"/>
      <c r="DU32" s="231"/>
      <c r="DV32" s="231"/>
      <c r="DW32" s="231"/>
      <c r="DX32" s="231"/>
      <c r="DY32" s="231"/>
      <c r="DZ32" s="231"/>
      <c r="EA32" s="231"/>
      <c r="EB32" s="231"/>
      <c r="EC32" s="231"/>
      <c r="ED32" s="231"/>
      <c r="EE32" s="231"/>
      <c r="EF32" s="231"/>
      <c r="EG32" s="231"/>
      <c r="EH32" s="231"/>
      <c r="EI32" s="231"/>
      <c r="EJ32" s="231"/>
      <c r="EK32" s="231"/>
      <c r="EL32" s="231"/>
      <c r="EM32" s="231"/>
      <c r="EN32" s="231"/>
      <c r="EO32" s="231"/>
      <c r="EP32" s="231"/>
      <c r="EQ32" s="231"/>
      <c r="ER32" s="231"/>
      <c r="ES32" s="231"/>
      <c r="ET32" s="231"/>
      <c r="EU32" s="231"/>
      <c r="EV32" s="231"/>
      <c r="EW32" s="231"/>
      <c r="EX32" s="231"/>
      <c r="EY32" s="231"/>
      <c r="EZ32" s="231"/>
      <c r="FA32" s="231"/>
      <c r="FB32" s="231"/>
      <c r="FC32" s="231"/>
      <c r="FD32" s="231"/>
      <c r="FE32" s="231"/>
      <c r="FF32" s="231"/>
      <c r="FG32" s="231"/>
      <c r="FH32" s="231"/>
      <c r="FI32" s="231"/>
      <c r="FJ32" s="231"/>
      <c r="FK32" s="231"/>
      <c r="FL32" s="231"/>
      <c r="FM32" s="231"/>
      <c r="FN32" s="231"/>
      <c r="FO32" s="231"/>
      <c r="FP32" s="231"/>
      <c r="FQ32" s="231"/>
      <c r="FR32" s="231"/>
      <c r="FS32" s="231"/>
      <c r="FT32" s="231"/>
      <c r="FU32" s="231"/>
      <c r="FV32" s="231"/>
      <c r="FW32" s="231"/>
      <c r="FX32" s="231"/>
      <c r="FY32" s="231"/>
      <c r="FZ32" s="231"/>
      <c r="GA32" s="231"/>
      <c r="GB32" s="231"/>
      <c r="GC32" s="231"/>
      <c r="GD32" s="231"/>
      <c r="GE32" s="231"/>
      <c r="GF32" s="231"/>
      <c r="GG32" s="231"/>
      <c r="GH32" s="231"/>
      <c r="GI32" s="231"/>
      <c r="GJ32" s="231"/>
      <c r="GK32" s="231"/>
      <c r="GL32" s="231"/>
      <c r="GM32" s="231"/>
      <c r="GN32" s="231"/>
      <c r="GO32" s="231"/>
      <c r="GP32" s="231"/>
      <c r="GQ32" s="231"/>
      <c r="GR32" s="231"/>
      <c r="GS32" s="231"/>
      <c r="GT32" s="231"/>
      <c r="GU32" s="231"/>
      <c r="GV32" s="231"/>
      <c r="GW32" s="231"/>
      <c r="GX32" s="231"/>
      <c r="GY32" s="231"/>
      <c r="GZ32" s="231"/>
      <c r="HA32" s="231"/>
      <c r="HB32" s="231"/>
      <c r="HC32" s="231"/>
      <c r="HD32" s="231"/>
      <c r="HE32" s="231"/>
      <c r="HF32" s="231"/>
      <c r="HG32" s="231"/>
      <c r="HH32" s="231"/>
      <c r="HI32" s="231"/>
      <c r="HJ32" s="231"/>
      <c r="HK32" s="231"/>
      <c r="HL32" s="231"/>
      <c r="HM32" s="231"/>
      <c r="HN32" s="231"/>
      <c r="HO32" s="231"/>
      <c r="HP32" s="231"/>
      <c r="HQ32" s="231"/>
      <c r="HR32" s="231"/>
      <c r="HS32" s="231"/>
      <c r="HT32" s="231"/>
      <c r="HU32" s="231"/>
      <c r="HV32" s="231"/>
      <c r="HW32" s="231"/>
      <c r="HX32" s="231"/>
      <c r="HY32" s="231"/>
      <c r="HZ32" s="231"/>
      <c r="IA32" s="231"/>
      <c r="IB32" s="231"/>
      <c r="IC32" s="231"/>
      <c r="ID32" s="231"/>
      <c r="IE32" s="231"/>
      <c r="IF32" s="231"/>
      <c r="IG32" s="231"/>
      <c r="IH32" s="231"/>
      <c r="II32" s="231"/>
      <c r="IJ32" s="231"/>
      <c r="IK32" s="231"/>
      <c r="IL32" s="231"/>
      <c r="IM32" s="231"/>
      <c r="IN32" s="231"/>
      <c r="IO32" s="231"/>
      <c r="IP32" s="231"/>
      <c r="IQ32" s="231"/>
      <c r="IR32" s="231"/>
      <c r="IS32" s="231"/>
      <c r="IT32" s="231"/>
      <c r="IU32" s="231"/>
      <c r="IV32" s="231"/>
      <c r="IW32" s="231"/>
      <c r="IX32" s="231"/>
      <c r="IY32" s="231"/>
      <c r="IZ32" s="231"/>
      <c r="JA32" s="231"/>
      <c r="JB32" s="231"/>
      <c r="JC32" s="231"/>
      <c r="JD32" s="231"/>
      <c r="JE32" s="231"/>
      <c r="JF32" s="231"/>
      <c r="JG32" s="231"/>
      <c r="JH32" s="231"/>
      <c r="JI32" s="231"/>
    </row>
    <row r="33" spans="1:269" s="79" customFormat="1" ht="81.75" customHeight="1">
      <c r="A33" s="268">
        <f t="shared" si="0"/>
        <v>24</v>
      </c>
      <c r="B33" s="62">
        <v>43825</v>
      </c>
      <c r="C33" s="232" t="s">
        <v>234</v>
      </c>
      <c r="D33" s="232" t="s">
        <v>417</v>
      </c>
      <c r="E33" s="232" t="s">
        <v>130</v>
      </c>
      <c r="F33" s="64">
        <v>10005556247</v>
      </c>
      <c r="G33" s="65" t="s">
        <v>418</v>
      </c>
      <c r="H33" s="235" t="s">
        <v>196</v>
      </c>
      <c r="I33" s="234" t="s">
        <v>181</v>
      </c>
      <c r="J33" s="234" t="s">
        <v>233</v>
      </c>
      <c r="K33" s="234" t="s">
        <v>220</v>
      </c>
      <c r="L33" s="9">
        <v>208</v>
      </c>
      <c r="M33" s="9">
        <v>7.3076923076923084</v>
      </c>
      <c r="N33" s="9">
        <v>0</v>
      </c>
      <c r="O33" s="9">
        <v>7</v>
      </c>
      <c r="P33" s="9">
        <v>0</v>
      </c>
      <c r="Q33" s="9">
        <v>0</v>
      </c>
      <c r="R33" s="9">
        <v>0</v>
      </c>
      <c r="S33" s="10">
        <v>19</v>
      </c>
      <c r="T33" s="68">
        <v>152</v>
      </c>
      <c r="U33" s="68">
        <v>15</v>
      </c>
      <c r="V33" s="68"/>
      <c r="W33" s="68"/>
      <c r="X33" s="68">
        <v>30</v>
      </c>
      <c r="Y33" s="69">
        <v>0</v>
      </c>
      <c r="Z33" s="68">
        <v>0</v>
      </c>
      <c r="AA33" s="69">
        <v>0</v>
      </c>
      <c r="AB33" s="68">
        <v>0</v>
      </c>
      <c r="AC33" s="69">
        <v>0</v>
      </c>
      <c r="AD33" s="68">
        <v>0</v>
      </c>
      <c r="AE33" s="69">
        <v>0</v>
      </c>
      <c r="AF33" s="68">
        <v>0</v>
      </c>
      <c r="AG33" s="69">
        <v>0</v>
      </c>
      <c r="AH33" s="68">
        <v>0</v>
      </c>
      <c r="AI33" s="70">
        <v>10</v>
      </c>
      <c r="AJ33" s="70">
        <v>0</v>
      </c>
      <c r="AK33" s="70">
        <v>0</v>
      </c>
      <c r="AL33" s="11">
        <v>20</v>
      </c>
      <c r="AM33" s="68">
        <v>5</v>
      </c>
      <c r="AN33" s="68"/>
      <c r="AO33" s="68"/>
      <c r="AP33" s="68"/>
      <c r="AQ33" s="68"/>
      <c r="AR33" s="71">
        <v>209.30769230769232</v>
      </c>
      <c r="AS33" s="72">
        <v>36.767973372781071</v>
      </c>
      <c r="AT33" s="72">
        <v>31.865576923076926</v>
      </c>
      <c r="AU33" s="68">
        <v>228.20914852071007</v>
      </c>
      <c r="AV33" s="68">
        <v>913749.43067692313</v>
      </c>
      <c r="AW33" s="68">
        <v>2</v>
      </c>
      <c r="AX33" s="8">
        <v>300000</v>
      </c>
      <c r="AY33" s="73">
        <v>0</v>
      </c>
      <c r="AZ33" s="73">
        <v>277.94124260355028</v>
      </c>
      <c r="BA33" s="14">
        <v>1115934.0890532543</v>
      </c>
      <c r="BB33" s="14">
        <v>5.5588248520710053</v>
      </c>
      <c r="BC33" s="9">
        <v>272.3824177514793</v>
      </c>
      <c r="BD33" s="229">
        <v>100</v>
      </c>
      <c r="BE33" s="230">
        <v>172.3824177514793</v>
      </c>
      <c r="BF33" s="20">
        <v>172.38</v>
      </c>
      <c r="BG33" s="21">
        <v>0</v>
      </c>
      <c r="BH33" s="1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59"/>
      <c r="CU33" s="59"/>
      <c r="CV33" s="59"/>
      <c r="CW33" s="59"/>
      <c r="CX33" s="59"/>
      <c r="CY33" s="59"/>
      <c r="CZ33" s="59"/>
      <c r="DA33" s="59"/>
      <c r="DB33" s="59"/>
      <c r="DC33" s="59"/>
      <c r="DD33" s="59"/>
      <c r="DE33" s="59"/>
      <c r="DF33" s="59"/>
      <c r="DG33" s="59"/>
      <c r="DH33" s="59"/>
      <c r="DI33" s="59"/>
      <c r="DJ33" s="59"/>
      <c r="DK33" s="59"/>
      <c r="DL33" s="59"/>
      <c r="DM33" s="59"/>
      <c r="DN33" s="59"/>
      <c r="DO33" s="59"/>
      <c r="DP33" s="59"/>
      <c r="DQ33" s="59"/>
      <c r="DR33" s="59"/>
      <c r="DS33" s="59"/>
      <c r="DT33" s="59"/>
      <c r="DU33" s="59"/>
      <c r="DV33" s="59"/>
      <c r="DW33" s="59"/>
      <c r="DX33" s="59"/>
      <c r="DY33" s="59"/>
      <c r="DZ33" s="59"/>
      <c r="EA33" s="59"/>
      <c r="EB33" s="59"/>
      <c r="EC33" s="59"/>
      <c r="ED33" s="59"/>
      <c r="EE33" s="59"/>
      <c r="EF33" s="59"/>
      <c r="EG33" s="59"/>
      <c r="EH33" s="59"/>
      <c r="EI33" s="59"/>
      <c r="EJ33" s="59"/>
      <c r="EK33" s="59"/>
      <c r="EL33" s="59"/>
      <c r="EM33" s="59"/>
      <c r="EN33" s="59"/>
      <c r="EO33" s="59"/>
      <c r="EP33" s="59"/>
      <c r="EQ33" s="59"/>
      <c r="ER33" s="59"/>
      <c r="ES33" s="59"/>
      <c r="ET33" s="59"/>
      <c r="EU33" s="59"/>
      <c r="EV33" s="59"/>
      <c r="EW33" s="59"/>
      <c r="EX33" s="59"/>
      <c r="EY33" s="59"/>
      <c r="EZ33" s="59"/>
      <c r="FA33" s="59"/>
      <c r="FB33" s="59"/>
      <c r="FC33" s="59"/>
      <c r="FD33" s="59"/>
      <c r="FE33" s="59"/>
      <c r="FF33" s="59"/>
      <c r="FG33" s="59"/>
      <c r="FH33" s="59"/>
      <c r="FI33" s="59"/>
      <c r="FJ33" s="59"/>
      <c r="FK33" s="59"/>
      <c r="FL33" s="59"/>
      <c r="FM33" s="59"/>
      <c r="FN33" s="59"/>
      <c r="FO33" s="59"/>
      <c r="FP33" s="59"/>
      <c r="FQ33" s="59"/>
      <c r="FR33" s="59"/>
      <c r="FS33" s="59"/>
      <c r="FT33" s="59"/>
      <c r="FU33" s="59"/>
      <c r="FV33" s="59"/>
      <c r="FW33" s="59"/>
      <c r="FX33" s="59"/>
      <c r="FY33" s="59"/>
      <c r="FZ33" s="59"/>
      <c r="GA33" s="59"/>
      <c r="GB33" s="59"/>
      <c r="GC33" s="59"/>
      <c r="GD33" s="59"/>
      <c r="GE33" s="59"/>
      <c r="GF33" s="59"/>
      <c r="GG33" s="59"/>
      <c r="GH33" s="59"/>
      <c r="GI33" s="59"/>
      <c r="GJ33" s="59"/>
      <c r="GK33" s="59"/>
      <c r="GL33" s="59"/>
      <c r="GM33" s="59"/>
      <c r="GN33" s="59"/>
      <c r="GO33" s="59"/>
      <c r="GP33" s="59"/>
      <c r="GQ33" s="59"/>
      <c r="GR33" s="59"/>
      <c r="GS33" s="59"/>
      <c r="GT33" s="59"/>
      <c r="GU33" s="59"/>
      <c r="GV33" s="59"/>
      <c r="GW33" s="59"/>
      <c r="GX33" s="59"/>
      <c r="GY33" s="59"/>
      <c r="GZ33" s="59"/>
      <c r="HA33" s="59"/>
      <c r="HB33" s="59"/>
      <c r="HC33" s="59"/>
      <c r="HD33" s="59"/>
      <c r="HE33" s="59"/>
      <c r="HF33" s="59"/>
      <c r="HG33" s="59"/>
      <c r="HH33" s="59"/>
      <c r="HI33" s="59"/>
      <c r="HJ33" s="59"/>
      <c r="HK33" s="59"/>
      <c r="HL33" s="59"/>
      <c r="HM33" s="59"/>
      <c r="HN33" s="59"/>
      <c r="HO33" s="59"/>
      <c r="HP33" s="59"/>
      <c r="HQ33" s="59"/>
      <c r="HR33" s="59"/>
      <c r="HS33" s="59"/>
      <c r="HT33" s="59"/>
      <c r="HU33" s="59"/>
      <c r="HV33" s="59"/>
      <c r="HW33" s="59"/>
      <c r="HX33" s="59"/>
      <c r="HY33" s="59"/>
      <c r="HZ33" s="59"/>
      <c r="IA33" s="59"/>
      <c r="IB33" s="59"/>
      <c r="IC33" s="59"/>
      <c r="ID33" s="59"/>
      <c r="IE33" s="59"/>
      <c r="IF33" s="59"/>
      <c r="IG33" s="59"/>
      <c r="IH33" s="59"/>
      <c r="II33" s="59"/>
      <c r="IJ33" s="59"/>
      <c r="IK33" s="59"/>
      <c r="IL33" s="59"/>
      <c r="IM33" s="59"/>
      <c r="IN33" s="59"/>
      <c r="IO33" s="59"/>
      <c r="IP33" s="59"/>
      <c r="IQ33" s="59"/>
      <c r="IR33" s="59"/>
      <c r="IS33" s="59"/>
      <c r="IT33" s="59"/>
      <c r="IU33" s="59"/>
      <c r="IV33" s="59"/>
      <c r="IW33" s="59"/>
      <c r="IX33" s="59"/>
      <c r="IY33" s="59"/>
      <c r="IZ33" s="59"/>
      <c r="JA33" s="59"/>
      <c r="JB33" s="59"/>
      <c r="JC33" s="59"/>
      <c r="JD33" s="59"/>
      <c r="JE33" s="59"/>
      <c r="JF33" s="59"/>
      <c r="JG33" s="59"/>
      <c r="JH33" s="59"/>
      <c r="JI33" s="59"/>
    </row>
    <row r="34" spans="1:269" s="79" customFormat="1" ht="81.75" customHeight="1">
      <c r="A34" s="268">
        <f t="shared" si="0"/>
        <v>25</v>
      </c>
      <c r="B34" s="62">
        <v>43829</v>
      </c>
      <c r="C34" s="232" t="s">
        <v>235</v>
      </c>
      <c r="D34" s="232" t="s">
        <v>419</v>
      </c>
      <c r="E34" s="232" t="s">
        <v>131</v>
      </c>
      <c r="F34" s="64">
        <v>10005608908</v>
      </c>
      <c r="G34" s="65" t="s">
        <v>420</v>
      </c>
      <c r="H34" s="235" t="s">
        <v>192</v>
      </c>
      <c r="I34" s="234" t="s">
        <v>181</v>
      </c>
      <c r="J34" s="234" t="s">
        <v>233</v>
      </c>
      <c r="K34" s="234" t="s">
        <v>220</v>
      </c>
      <c r="L34" s="9">
        <v>208</v>
      </c>
      <c r="M34" s="9">
        <v>9.2307692307692317</v>
      </c>
      <c r="N34" s="9">
        <v>0</v>
      </c>
      <c r="O34" s="9">
        <v>2</v>
      </c>
      <c r="P34" s="9">
        <v>0</v>
      </c>
      <c r="Q34" s="9">
        <v>0</v>
      </c>
      <c r="R34" s="9">
        <v>0</v>
      </c>
      <c r="S34" s="10">
        <v>24</v>
      </c>
      <c r="T34" s="68">
        <v>192</v>
      </c>
      <c r="U34" s="68">
        <v>15</v>
      </c>
      <c r="V34" s="68"/>
      <c r="W34" s="68"/>
      <c r="X34" s="68">
        <v>30</v>
      </c>
      <c r="Y34" s="69">
        <v>0</v>
      </c>
      <c r="Z34" s="68">
        <v>0</v>
      </c>
      <c r="AA34" s="69">
        <v>0</v>
      </c>
      <c r="AB34" s="68">
        <v>0</v>
      </c>
      <c r="AC34" s="69">
        <v>0</v>
      </c>
      <c r="AD34" s="68">
        <v>0</v>
      </c>
      <c r="AE34" s="69">
        <v>0</v>
      </c>
      <c r="AF34" s="68">
        <v>0</v>
      </c>
      <c r="AG34" s="69">
        <v>0</v>
      </c>
      <c r="AH34" s="68">
        <v>0</v>
      </c>
      <c r="AI34" s="70">
        <v>20</v>
      </c>
      <c r="AJ34" s="70">
        <v>0</v>
      </c>
      <c r="AK34" s="70">
        <v>0</v>
      </c>
      <c r="AL34" s="11">
        <v>40</v>
      </c>
      <c r="AM34" s="68">
        <v>10</v>
      </c>
      <c r="AN34" s="68"/>
      <c r="AO34" s="68"/>
      <c r="AP34" s="68"/>
      <c r="AQ34" s="68"/>
      <c r="AR34" s="71">
        <v>256.23076923076923</v>
      </c>
      <c r="AS34" s="72">
        <v>30.349625246548317</v>
      </c>
      <c r="AT34" s="72">
        <v>33.818153846153841</v>
      </c>
      <c r="AU34" s="68">
        <v>261.37204118677249</v>
      </c>
      <c r="AV34" s="68">
        <v>1046533.6529118371</v>
      </c>
      <c r="AW34" s="68">
        <v>3</v>
      </c>
      <c r="AX34" s="8">
        <v>450000</v>
      </c>
      <c r="AY34" s="73">
        <v>0</v>
      </c>
      <c r="AZ34" s="73">
        <v>320.3985483234714</v>
      </c>
      <c r="BA34" s="14">
        <v>1286400.1715187377</v>
      </c>
      <c r="BB34" s="14">
        <v>5.9775840597758405</v>
      </c>
      <c r="BC34" s="9">
        <v>314.42096426369557</v>
      </c>
      <c r="BD34" s="229">
        <v>100</v>
      </c>
      <c r="BE34" s="230">
        <v>214.42096426369557</v>
      </c>
      <c r="BF34" s="20">
        <v>214.42</v>
      </c>
      <c r="BG34" s="21">
        <v>0</v>
      </c>
      <c r="BH34" s="1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59"/>
      <c r="DJ34" s="59"/>
      <c r="DK34" s="59"/>
      <c r="DL34" s="59"/>
      <c r="DM34" s="59"/>
      <c r="DN34" s="59"/>
      <c r="DO34" s="59"/>
      <c r="DP34" s="59"/>
      <c r="DQ34" s="59"/>
      <c r="DR34" s="59"/>
      <c r="DS34" s="59"/>
      <c r="DT34" s="59"/>
      <c r="DU34" s="59"/>
      <c r="DV34" s="59"/>
      <c r="DW34" s="59"/>
      <c r="DX34" s="59"/>
      <c r="DY34" s="59"/>
      <c r="DZ34" s="59"/>
      <c r="EA34" s="59"/>
      <c r="EB34" s="59"/>
      <c r="EC34" s="59"/>
      <c r="ED34" s="59"/>
      <c r="EE34" s="59"/>
      <c r="EF34" s="59"/>
      <c r="EG34" s="59"/>
      <c r="EH34" s="59"/>
      <c r="EI34" s="59"/>
      <c r="EJ34" s="59"/>
      <c r="EK34" s="59"/>
      <c r="EL34" s="59"/>
      <c r="EM34" s="59"/>
      <c r="EN34" s="59"/>
      <c r="EO34" s="59"/>
      <c r="EP34" s="59"/>
      <c r="EQ34" s="59"/>
      <c r="ER34" s="59"/>
      <c r="ES34" s="59"/>
      <c r="ET34" s="59"/>
      <c r="EU34" s="59"/>
      <c r="EV34" s="59"/>
      <c r="EW34" s="59"/>
      <c r="EX34" s="59"/>
      <c r="EY34" s="59"/>
      <c r="EZ34" s="59"/>
      <c r="FA34" s="59"/>
      <c r="FB34" s="59"/>
      <c r="FC34" s="59"/>
      <c r="FD34" s="59"/>
      <c r="FE34" s="59"/>
      <c r="FF34" s="59"/>
      <c r="FG34" s="59"/>
      <c r="FH34" s="59"/>
      <c r="FI34" s="59"/>
      <c r="FJ34" s="59"/>
      <c r="FK34" s="59"/>
      <c r="FL34" s="59"/>
      <c r="FM34" s="59"/>
      <c r="FN34" s="59"/>
      <c r="FO34" s="59"/>
      <c r="FP34" s="59"/>
      <c r="FQ34" s="59"/>
      <c r="FR34" s="59"/>
      <c r="FS34" s="59"/>
      <c r="FT34" s="59"/>
      <c r="FU34" s="59"/>
      <c r="FV34" s="59"/>
      <c r="FW34" s="59"/>
      <c r="FX34" s="59"/>
      <c r="FY34" s="59"/>
      <c r="FZ34" s="59"/>
      <c r="GA34" s="59"/>
      <c r="GB34" s="59"/>
      <c r="GC34" s="59"/>
      <c r="GD34" s="59"/>
      <c r="GE34" s="59"/>
      <c r="GF34" s="59"/>
      <c r="GG34" s="59"/>
      <c r="GH34" s="59"/>
      <c r="GI34" s="59"/>
      <c r="GJ34" s="59"/>
      <c r="GK34" s="59"/>
      <c r="GL34" s="59"/>
      <c r="GM34" s="59"/>
      <c r="GN34" s="59"/>
      <c r="GO34" s="59"/>
      <c r="GP34" s="59"/>
      <c r="GQ34" s="59"/>
      <c r="GR34" s="59"/>
      <c r="GS34" s="59"/>
      <c r="GT34" s="59"/>
      <c r="GU34" s="59"/>
      <c r="GV34" s="59"/>
      <c r="GW34" s="59"/>
      <c r="GX34" s="59"/>
      <c r="GY34" s="59"/>
      <c r="GZ34" s="59"/>
      <c r="HA34" s="59"/>
      <c r="HB34" s="59"/>
      <c r="HC34" s="59"/>
      <c r="HD34" s="59"/>
      <c r="HE34" s="59"/>
      <c r="HF34" s="59"/>
      <c r="HG34" s="59"/>
      <c r="HH34" s="59"/>
      <c r="HI34" s="59"/>
      <c r="HJ34" s="59"/>
      <c r="HK34" s="59"/>
      <c r="HL34" s="59"/>
      <c r="HM34" s="59"/>
      <c r="HN34" s="59"/>
      <c r="HO34" s="59"/>
      <c r="HP34" s="59"/>
      <c r="HQ34" s="59"/>
      <c r="HR34" s="59"/>
      <c r="HS34" s="59"/>
      <c r="HT34" s="59"/>
      <c r="HU34" s="59"/>
      <c r="HV34" s="59"/>
      <c r="HW34" s="59"/>
      <c r="HX34" s="59"/>
      <c r="HY34" s="59"/>
      <c r="HZ34" s="59"/>
      <c r="IA34" s="59"/>
      <c r="IB34" s="59"/>
      <c r="IC34" s="59"/>
      <c r="ID34" s="59"/>
      <c r="IE34" s="59"/>
      <c r="IF34" s="59"/>
      <c r="IG34" s="59"/>
      <c r="IH34" s="59"/>
      <c r="II34" s="59"/>
      <c r="IJ34" s="59"/>
      <c r="IK34" s="59"/>
      <c r="IL34" s="59"/>
      <c r="IM34" s="59"/>
      <c r="IN34" s="59"/>
      <c r="IO34" s="59"/>
      <c r="IP34" s="59"/>
      <c r="IQ34" s="59"/>
      <c r="IR34" s="59"/>
      <c r="IS34" s="59"/>
      <c r="IT34" s="59"/>
      <c r="IU34" s="59"/>
      <c r="IV34" s="59"/>
      <c r="IW34" s="59"/>
      <c r="IX34" s="59"/>
      <c r="IY34" s="59"/>
      <c r="IZ34" s="59"/>
      <c r="JA34" s="59"/>
      <c r="JB34" s="59"/>
      <c r="JC34" s="59"/>
      <c r="JD34" s="59"/>
      <c r="JE34" s="59"/>
      <c r="JF34" s="59"/>
      <c r="JG34" s="59"/>
      <c r="JH34" s="59"/>
      <c r="JI34" s="59"/>
    </row>
    <row r="35" spans="1:269" s="79" customFormat="1" ht="81.75" customHeight="1">
      <c r="A35" s="268">
        <f t="shared" si="0"/>
        <v>26</v>
      </c>
      <c r="B35" s="62">
        <v>43927</v>
      </c>
      <c r="C35" s="232" t="s">
        <v>236</v>
      </c>
      <c r="D35" s="232" t="s">
        <v>421</v>
      </c>
      <c r="E35" s="232" t="s">
        <v>132</v>
      </c>
      <c r="F35" s="64">
        <v>10005580477</v>
      </c>
      <c r="G35" s="65" t="s">
        <v>422</v>
      </c>
      <c r="H35" s="235" t="s">
        <v>192</v>
      </c>
      <c r="I35" s="234" t="s">
        <v>181</v>
      </c>
      <c r="J35" s="234" t="s">
        <v>233</v>
      </c>
      <c r="K35" s="234" t="s">
        <v>220</v>
      </c>
      <c r="L35" s="9">
        <v>208</v>
      </c>
      <c r="M35" s="9">
        <v>9.2307692307692317</v>
      </c>
      <c r="N35" s="9">
        <v>0</v>
      </c>
      <c r="O35" s="9">
        <v>2</v>
      </c>
      <c r="P35" s="9">
        <v>0</v>
      </c>
      <c r="Q35" s="9">
        <v>0</v>
      </c>
      <c r="R35" s="9">
        <v>0</v>
      </c>
      <c r="S35" s="10">
        <v>24</v>
      </c>
      <c r="T35" s="68">
        <v>192</v>
      </c>
      <c r="U35" s="68">
        <v>15</v>
      </c>
      <c r="V35" s="68"/>
      <c r="W35" s="68"/>
      <c r="X35" s="68">
        <v>30</v>
      </c>
      <c r="Y35" s="69">
        <v>0</v>
      </c>
      <c r="Z35" s="68">
        <v>0</v>
      </c>
      <c r="AA35" s="69">
        <v>0</v>
      </c>
      <c r="AB35" s="68">
        <v>0</v>
      </c>
      <c r="AC35" s="69">
        <v>0</v>
      </c>
      <c r="AD35" s="68">
        <v>0</v>
      </c>
      <c r="AE35" s="69">
        <v>0</v>
      </c>
      <c r="AF35" s="68">
        <v>0</v>
      </c>
      <c r="AG35" s="69">
        <v>0</v>
      </c>
      <c r="AH35" s="68">
        <v>0</v>
      </c>
      <c r="AI35" s="70">
        <v>20</v>
      </c>
      <c r="AJ35" s="70">
        <v>0</v>
      </c>
      <c r="AK35" s="70">
        <v>0</v>
      </c>
      <c r="AL35" s="11">
        <v>40</v>
      </c>
      <c r="AM35" s="68">
        <v>10</v>
      </c>
      <c r="AN35" s="68"/>
      <c r="AO35" s="68"/>
      <c r="AP35" s="68"/>
      <c r="AQ35" s="68"/>
      <c r="AR35" s="71">
        <v>256.23076923076923</v>
      </c>
      <c r="AS35" s="72"/>
      <c r="AT35" s="72"/>
      <c r="AU35" s="68">
        <v>231.8753846153846</v>
      </c>
      <c r="AV35" s="68">
        <v>928429.03999999992</v>
      </c>
      <c r="AW35" s="68">
        <v>2</v>
      </c>
      <c r="AX35" s="8">
        <v>300000</v>
      </c>
      <c r="AY35" s="73">
        <v>0</v>
      </c>
      <c r="AZ35" s="73">
        <v>256.23076923076923</v>
      </c>
      <c r="BA35" s="14">
        <v>1028766.5384615385</v>
      </c>
      <c r="BB35" s="14">
        <v>5.1246153846153852</v>
      </c>
      <c r="BC35" s="9">
        <v>251.10615384615383</v>
      </c>
      <c r="BD35" s="229">
        <v>100</v>
      </c>
      <c r="BE35" s="230">
        <v>151.10615384615383</v>
      </c>
      <c r="BF35" s="20">
        <v>151.11000000000001</v>
      </c>
      <c r="BG35" s="21">
        <v>0</v>
      </c>
      <c r="BH35" s="1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  <c r="CU35" s="59"/>
      <c r="CV35" s="59"/>
      <c r="CW35" s="59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59"/>
      <c r="DJ35" s="59"/>
      <c r="DK35" s="59"/>
      <c r="DL35" s="59"/>
      <c r="DM35" s="59"/>
      <c r="DN35" s="59"/>
      <c r="DO35" s="59"/>
      <c r="DP35" s="59"/>
      <c r="DQ35" s="59"/>
      <c r="DR35" s="59"/>
      <c r="DS35" s="59"/>
      <c r="DT35" s="59"/>
      <c r="DU35" s="59"/>
      <c r="DV35" s="59"/>
      <c r="DW35" s="59"/>
      <c r="DX35" s="59"/>
      <c r="DY35" s="59"/>
      <c r="DZ35" s="59"/>
      <c r="EA35" s="59"/>
      <c r="EB35" s="59"/>
      <c r="EC35" s="59"/>
      <c r="ED35" s="59"/>
      <c r="EE35" s="59"/>
      <c r="EF35" s="59"/>
      <c r="EG35" s="59"/>
      <c r="EH35" s="59"/>
      <c r="EI35" s="59"/>
      <c r="EJ35" s="59"/>
      <c r="EK35" s="59"/>
      <c r="EL35" s="59"/>
      <c r="EM35" s="59"/>
      <c r="EN35" s="59"/>
      <c r="EO35" s="59"/>
      <c r="EP35" s="59"/>
      <c r="EQ35" s="59"/>
      <c r="ER35" s="59"/>
      <c r="ES35" s="59"/>
      <c r="ET35" s="59"/>
      <c r="EU35" s="59"/>
      <c r="EV35" s="59"/>
      <c r="EW35" s="59"/>
      <c r="EX35" s="59"/>
      <c r="EY35" s="59"/>
      <c r="EZ35" s="59"/>
      <c r="FA35" s="59"/>
      <c r="FB35" s="59"/>
      <c r="FC35" s="59"/>
      <c r="FD35" s="59"/>
      <c r="FE35" s="59"/>
      <c r="FF35" s="59"/>
      <c r="FG35" s="59"/>
      <c r="FH35" s="59"/>
      <c r="FI35" s="59"/>
      <c r="FJ35" s="59"/>
      <c r="FK35" s="59"/>
      <c r="FL35" s="59"/>
      <c r="FM35" s="59"/>
      <c r="FN35" s="59"/>
      <c r="FO35" s="59"/>
      <c r="FP35" s="59"/>
      <c r="FQ35" s="59"/>
      <c r="FR35" s="59"/>
      <c r="FS35" s="59"/>
      <c r="FT35" s="59"/>
      <c r="FU35" s="59"/>
      <c r="FV35" s="59"/>
      <c r="FW35" s="59"/>
      <c r="FX35" s="59"/>
      <c r="FY35" s="59"/>
      <c r="FZ35" s="59"/>
      <c r="GA35" s="59"/>
      <c r="GB35" s="59"/>
      <c r="GC35" s="59"/>
      <c r="GD35" s="59"/>
      <c r="GE35" s="59"/>
      <c r="GF35" s="59"/>
      <c r="GG35" s="59"/>
      <c r="GH35" s="59"/>
      <c r="GI35" s="59"/>
      <c r="GJ35" s="59"/>
      <c r="GK35" s="59"/>
      <c r="GL35" s="59"/>
      <c r="GM35" s="59"/>
      <c r="GN35" s="59"/>
      <c r="GO35" s="59"/>
      <c r="GP35" s="59"/>
      <c r="GQ35" s="59"/>
      <c r="GR35" s="59"/>
      <c r="GS35" s="59"/>
      <c r="GT35" s="59"/>
      <c r="GU35" s="59"/>
      <c r="GV35" s="59"/>
      <c r="GW35" s="59"/>
      <c r="GX35" s="59"/>
      <c r="GY35" s="59"/>
      <c r="GZ35" s="59"/>
      <c r="HA35" s="59"/>
      <c r="HB35" s="59"/>
      <c r="HC35" s="59"/>
      <c r="HD35" s="59"/>
      <c r="HE35" s="59"/>
      <c r="HF35" s="59"/>
      <c r="HG35" s="59"/>
      <c r="HH35" s="59"/>
      <c r="HI35" s="59"/>
      <c r="HJ35" s="59"/>
      <c r="HK35" s="59"/>
      <c r="HL35" s="59"/>
      <c r="HM35" s="59"/>
      <c r="HN35" s="59"/>
      <c r="HO35" s="59"/>
      <c r="HP35" s="59"/>
      <c r="HQ35" s="59"/>
      <c r="HR35" s="59"/>
      <c r="HS35" s="59"/>
      <c r="HT35" s="59"/>
      <c r="HU35" s="59"/>
      <c r="HV35" s="59"/>
      <c r="HW35" s="59"/>
      <c r="HX35" s="59"/>
      <c r="HY35" s="59"/>
      <c r="HZ35" s="59"/>
      <c r="IA35" s="59"/>
      <c r="IB35" s="59"/>
      <c r="IC35" s="59"/>
      <c r="ID35" s="59"/>
      <c r="IE35" s="59"/>
      <c r="IF35" s="59"/>
      <c r="IG35" s="59"/>
      <c r="IH35" s="59"/>
      <c r="II35" s="59"/>
      <c r="IJ35" s="59"/>
      <c r="IK35" s="59"/>
      <c r="IL35" s="59"/>
      <c r="IM35" s="59"/>
      <c r="IN35" s="59"/>
      <c r="IO35" s="59"/>
      <c r="IP35" s="59"/>
      <c r="IQ35" s="59"/>
      <c r="IR35" s="59"/>
      <c r="IS35" s="59"/>
      <c r="IT35" s="59"/>
      <c r="IU35" s="59"/>
      <c r="IV35" s="59"/>
      <c r="IW35" s="59"/>
      <c r="IX35" s="59"/>
      <c r="IY35" s="59"/>
      <c r="IZ35" s="59"/>
      <c r="JA35" s="59"/>
      <c r="JB35" s="59"/>
      <c r="JC35" s="59"/>
      <c r="JD35" s="59"/>
      <c r="JE35" s="59"/>
      <c r="JF35" s="59"/>
      <c r="JG35" s="59"/>
      <c r="JH35" s="59"/>
      <c r="JI35" s="59"/>
    </row>
    <row r="36" spans="1:269" s="79" customFormat="1" ht="81.75" customHeight="1">
      <c r="A36" s="268">
        <f t="shared" si="0"/>
        <v>27</v>
      </c>
      <c r="B36" s="62">
        <v>44221</v>
      </c>
      <c r="C36" s="232" t="s">
        <v>237</v>
      </c>
      <c r="D36" s="232" t="s">
        <v>423</v>
      </c>
      <c r="E36" s="232" t="s">
        <v>133</v>
      </c>
      <c r="F36" s="64">
        <v>10005581837</v>
      </c>
      <c r="G36" s="65" t="s">
        <v>424</v>
      </c>
      <c r="H36" s="235" t="s">
        <v>192</v>
      </c>
      <c r="I36" s="234" t="s">
        <v>181</v>
      </c>
      <c r="J36" s="234" t="s">
        <v>233</v>
      </c>
      <c r="K36" s="234" t="s">
        <v>220</v>
      </c>
      <c r="L36" s="9">
        <v>208</v>
      </c>
      <c r="M36" s="9">
        <v>9.2307692307692317</v>
      </c>
      <c r="N36" s="9">
        <v>1</v>
      </c>
      <c r="O36" s="9">
        <v>2</v>
      </c>
      <c r="P36" s="9">
        <v>0</v>
      </c>
      <c r="Q36" s="9">
        <v>0</v>
      </c>
      <c r="R36" s="9">
        <v>0</v>
      </c>
      <c r="S36" s="10">
        <v>24</v>
      </c>
      <c r="T36" s="68">
        <v>192</v>
      </c>
      <c r="U36" s="68">
        <v>15</v>
      </c>
      <c r="V36" s="68"/>
      <c r="W36" s="68"/>
      <c r="X36" s="68">
        <v>30</v>
      </c>
      <c r="Y36" s="69">
        <v>0</v>
      </c>
      <c r="Z36" s="68">
        <v>0</v>
      </c>
      <c r="AA36" s="69">
        <v>0</v>
      </c>
      <c r="AB36" s="68">
        <v>0</v>
      </c>
      <c r="AC36" s="69">
        <v>0</v>
      </c>
      <c r="AD36" s="68">
        <v>0</v>
      </c>
      <c r="AE36" s="69">
        <v>0</v>
      </c>
      <c r="AF36" s="68">
        <v>0</v>
      </c>
      <c r="AG36" s="69">
        <v>0</v>
      </c>
      <c r="AH36" s="68">
        <v>0</v>
      </c>
      <c r="AI36" s="70">
        <v>19</v>
      </c>
      <c r="AJ36" s="70">
        <v>0</v>
      </c>
      <c r="AK36" s="70">
        <v>0</v>
      </c>
      <c r="AL36" s="11">
        <v>38</v>
      </c>
      <c r="AM36" s="68">
        <v>9.5</v>
      </c>
      <c r="AN36" s="68"/>
      <c r="AO36" s="68"/>
      <c r="AP36" s="68"/>
      <c r="AQ36" s="68"/>
      <c r="AR36" s="71">
        <v>255.73076923076923</v>
      </c>
      <c r="AS36" s="72"/>
      <c r="AT36" s="72"/>
      <c r="AU36" s="68">
        <v>231.88538461538462</v>
      </c>
      <c r="AV36" s="68">
        <v>928469.08000000007</v>
      </c>
      <c r="AW36" s="68">
        <v>0</v>
      </c>
      <c r="AX36" s="8">
        <v>0</v>
      </c>
      <c r="AY36" s="73">
        <v>0</v>
      </c>
      <c r="AZ36" s="73">
        <v>255.73076923076923</v>
      </c>
      <c r="BA36" s="14">
        <v>1026759.0384615385</v>
      </c>
      <c r="BB36" s="14">
        <v>5.1146153846153846</v>
      </c>
      <c r="BC36" s="9">
        <v>250.61615384615385</v>
      </c>
      <c r="BD36" s="229">
        <v>50</v>
      </c>
      <c r="BE36" s="230">
        <v>200.61615384615385</v>
      </c>
      <c r="BF36" s="20">
        <v>200.62</v>
      </c>
      <c r="BG36" s="21">
        <v>0</v>
      </c>
      <c r="BH36" s="1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59"/>
      <c r="DJ36" s="59"/>
      <c r="DK36" s="59"/>
      <c r="DL36" s="59"/>
      <c r="DM36" s="59"/>
      <c r="DN36" s="59"/>
      <c r="DO36" s="59"/>
      <c r="DP36" s="59"/>
      <c r="DQ36" s="59"/>
      <c r="DR36" s="59"/>
      <c r="DS36" s="59"/>
      <c r="DT36" s="59"/>
      <c r="DU36" s="59"/>
      <c r="DV36" s="59"/>
      <c r="DW36" s="59"/>
      <c r="DX36" s="59"/>
      <c r="DY36" s="59"/>
      <c r="DZ36" s="59"/>
      <c r="EA36" s="59"/>
      <c r="EB36" s="59"/>
      <c r="EC36" s="59"/>
      <c r="ED36" s="59"/>
      <c r="EE36" s="59"/>
      <c r="EF36" s="59"/>
      <c r="EG36" s="59"/>
      <c r="EH36" s="59"/>
      <c r="EI36" s="59"/>
      <c r="EJ36" s="59"/>
      <c r="EK36" s="59"/>
      <c r="EL36" s="59"/>
      <c r="EM36" s="59"/>
      <c r="EN36" s="59"/>
      <c r="EO36" s="59"/>
      <c r="EP36" s="59"/>
      <c r="EQ36" s="59"/>
      <c r="ER36" s="59"/>
      <c r="ES36" s="59"/>
      <c r="ET36" s="59"/>
      <c r="EU36" s="59"/>
      <c r="EV36" s="59"/>
      <c r="EW36" s="59"/>
      <c r="EX36" s="59"/>
      <c r="EY36" s="59"/>
      <c r="EZ36" s="59"/>
      <c r="FA36" s="59"/>
      <c r="FB36" s="59"/>
      <c r="FC36" s="59"/>
      <c r="FD36" s="59"/>
      <c r="FE36" s="59"/>
      <c r="FF36" s="59"/>
      <c r="FG36" s="59"/>
      <c r="FH36" s="59"/>
      <c r="FI36" s="59"/>
      <c r="FJ36" s="59"/>
      <c r="FK36" s="59"/>
      <c r="FL36" s="59"/>
      <c r="FM36" s="59"/>
      <c r="FN36" s="59"/>
      <c r="FO36" s="59"/>
      <c r="FP36" s="59"/>
      <c r="FQ36" s="59"/>
      <c r="FR36" s="59"/>
      <c r="FS36" s="59"/>
      <c r="FT36" s="59"/>
      <c r="FU36" s="59"/>
      <c r="FV36" s="59"/>
      <c r="FW36" s="59"/>
      <c r="FX36" s="59"/>
      <c r="FY36" s="59"/>
      <c r="FZ36" s="59"/>
      <c r="GA36" s="59"/>
      <c r="GB36" s="59"/>
      <c r="GC36" s="59"/>
      <c r="GD36" s="59"/>
      <c r="GE36" s="59"/>
      <c r="GF36" s="59"/>
      <c r="GG36" s="59"/>
      <c r="GH36" s="59"/>
      <c r="GI36" s="59"/>
      <c r="GJ36" s="59"/>
      <c r="GK36" s="59"/>
      <c r="GL36" s="59"/>
      <c r="GM36" s="59"/>
      <c r="GN36" s="59"/>
      <c r="GO36" s="59"/>
      <c r="GP36" s="59"/>
      <c r="GQ36" s="59"/>
      <c r="GR36" s="59"/>
      <c r="GS36" s="59"/>
      <c r="GT36" s="59"/>
      <c r="GU36" s="59"/>
      <c r="GV36" s="59"/>
      <c r="GW36" s="59"/>
      <c r="GX36" s="59"/>
      <c r="GY36" s="59"/>
      <c r="GZ36" s="59"/>
      <c r="HA36" s="59"/>
      <c r="HB36" s="59"/>
      <c r="HC36" s="59"/>
      <c r="HD36" s="59"/>
      <c r="HE36" s="59"/>
      <c r="HF36" s="59"/>
      <c r="HG36" s="59"/>
      <c r="HH36" s="59"/>
      <c r="HI36" s="59"/>
      <c r="HJ36" s="59"/>
      <c r="HK36" s="59"/>
      <c r="HL36" s="59"/>
      <c r="HM36" s="59"/>
      <c r="HN36" s="59"/>
      <c r="HO36" s="59"/>
      <c r="HP36" s="59"/>
      <c r="HQ36" s="59"/>
      <c r="HR36" s="59"/>
      <c r="HS36" s="59"/>
      <c r="HT36" s="59"/>
      <c r="HU36" s="59"/>
      <c r="HV36" s="59"/>
      <c r="HW36" s="59"/>
      <c r="HX36" s="59"/>
      <c r="HY36" s="59"/>
      <c r="HZ36" s="59"/>
      <c r="IA36" s="59"/>
      <c r="IB36" s="59"/>
      <c r="IC36" s="59"/>
      <c r="ID36" s="59"/>
      <c r="IE36" s="59"/>
      <c r="IF36" s="59"/>
      <c r="IG36" s="59"/>
      <c r="IH36" s="59"/>
      <c r="II36" s="59"/>
      <c r="IJ36" s="59"/>
      <c r="IK36" s="59"/>
      <c r="IL36" s="59"/>
      <c r="IM36" s="59"/>
      <c r="IN36" s="59"/>
      <c r="IO36" s="59"/>
      <c r="IP36" s="59"/>
      <c r="IQ36" s="59"/>
      <c r="IR36" s="59"/>
      <c r="IS36" s="59"/>
      <c r="IT36" s="59"/>
      <c r="IU36" s="59"/>
      <c r="IV36" s="59"/>
      <c r="IW36" s="59"/>
      <c r="IX36" s="59"/>
      <c r="IY36" s="59"/>
      <c r="IZ36" s="59"/>
      <c r="JA36" s="59"/>
      <c r="JB36" s="59"/>
      <c r="JC36" s="59"/>
      <c r="JD36" s="59"/>
      <c r="JE36" s="59"/>
      <c r="JF36" s="59"/>
      <c r="JG36" s="59"/>
      <c r="JH36" s="59"/>
      <c r="JI36" s="59"/>
    </row>
    <row r="37" spans="1:269" s="79" customFormat="1" ht="81.75" customHeight="1">
      <c r="A37" s="268">
        <f t="shared" si="0"/>
        <v>28</v>
      </c>
      <c r="B37" s="62">
        <v>44231</v>
      </c>
      <c r="C37" s="232" t="s">
        <v>238</v>
      </c>
      <c r="D37" s="232" t="s">
        <v>425</v>
      </c>
      <c r="E37" s="232" t="s">
        <v>134</v>
      </c>
      <c r="F37" s="64" t="s">
        <v>426</v>
      </c>
      <c r="G37" s="65" t="s">
        <v>427</v>
      </c>
      <c r="H37" s="235" t="s">
        <v>192</v>
      </c>
      <c r="I37" s="234" t="s">
        <v>181</v>
      </c>
      <c r="J37" s="234" t="s">
        <v>233</v>
      </c>
      <c r="K37" s="234" t="s">
        <v>220</v>
      </c>
      <c r="L37" s="9">
        <v>208</v>
      </c>
      <c r="M37" s="9">
        <v>9.2307692307692317</v>
      </c>
      <c r="N37" s="9">
        <v>0</v>
      </c>
      <c r="O37" s="9">
        <v>2</v>
      </c>
      <c r="P37" s="9">
        <v>0</v>
      </c>
      <c r="Q37" s="9">
        <v>0</v>
      </c>
      <c r="R37" s="9">
        <v>0</v>
      </c>
      <c r="S37" s="10">
        <v>24</v>
      </c>
      <c r="T37" s="68">
        <v>192</v>
      </c>
      <c r="U37" s="68">
        <v>15</v>
      </c>
      <c r="V37" s="68"/>
      <c r="W37" s="68"/>
      <c r="X37" s="68">
        <v>30</v>
      </c>
      <c r="Y37" s="69">
        <v>0</v>
      </c>
      <c r="Z37" s="68">
        <v>0</v>
      </c>
      <c r="AA37" s="69">
        <v>0</v>
      </c>
      <c r="AB37" s="68">
        <v>0</v>
      </c>
      <c r="AC37" s="69">
        <v>0</v>
      </c>
      <c r="AD37" s="68">
        <v>0</v>
      </c>
      <c r="AE37" s="69">
        <v>0</v>
      </c>
      <c r="AF37" s="68">
        <v>0</v>
      </c>
      <c r="AG37" s="69">
        <v>0</v>
      </c>
      <c r="AH37" s="68">
        <v>0</v>
      </c>
      <c r="AI37" s="70">
        <v>20</v>
      </c>
      <c r="AJ37" s="70">
        <v>0</v>
      </c>
      <c r="AK37" s="70">
        <v>0</v>
      </c>
      <c r="AL37" s="11">
        <v>40</v>
      </c>
      <c r="AM37" s="68">
        <v>10</v>
      </c>
      <c r="AN37" s="68"/>
      <c r="AO37" s="68"/>
      <c r="AP37" s="68"/>
      <c r="AQ37" s="68"/>
      <c r="AR37" s="71">
        <v>256.23076923076923</v>
      </c>
      <c r="AS37" s="72"/>
      <c r="AT37" s="72"/>
      <c r="AU37" s="68">
        <v>231.8753846153846</v>
      </c>
      <c r="AV37" s="68">
        <v>928429.03999999992</v>
      </c>
      <c r="AW37" s="68">
        <v>0</v>
      </c>
      <c r="AX37" s="8">
        <v>0</v>
      </c>
      <c r="AY37" s="73">
        <v>0</v>
      </c>
      <c r="AZ37" s="73">
        <v>256.23076923076923</v>
      </c>
      <c r="BA37" s="14">
        <v>1028766.5384615385</v>
      </c>
      <c r="BB37" s="14">
        <v>5.1246153846153852</v>
      </c>
      <c r="BC37" s="9">
        <v>251.10615384615383</v>
      </c>
      <c r="BD37" s="229">
        <v>100</v>
      </c>
      <c r="BE37" s="230">
        <v>151.10615384615383</v>
      </c>
      <c r="BF37" s="20">
        <v>151.11000000000001</v>
      </c>
      <c r="BG37" s="21">
        <v>0</v>
      </c>
      <c r="BH37" s="1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59"/>
      <c r="DJ37" s="59"/>
      <c r="DK37" s="59"/>
      <c r="DL37" s="59"/>
      <c r="DM37" s="59"/>
      <c r="DN37" s="59"/>
      <c r="DO37" s="59"/>
      <c r="DP37" s="59"/>
      <c r="DQ37" s="59"/>
      <c r="DR37" s="59"/>
      <c r="DS37" s="59"/>
      <c r="DT37" s="59"/>
      <c r="DU37" s="59"/>
      <c r="DV37" s="59"/>
      <c r="DW37" s="59"/>
      <c r="DX37" s="59"/>
      <c r="DY37" s="59"/>
      <c r="DZ37" s="59"/>
      <c r="EA37" s="59"/>
      <c r="EB37" s="59"/>
      <c r="EC37" s="59"/>
      <c r="ED37" s="59"/>
      <c r="EE37" s="59"/>
      <c r="EF37" s="59"/>
      <c r="EG37" s="59"/>
      <c r="EH37" s="59"/>
      <c r="EI37" s="59"/>
      <c r="EJ37" s="59"/>
      <c r="EK37" s="59"/>
      <c r="EL37" s="59"/>
      <c r="EM37" s="59"/>
      <c r="EN37" s="59"/>
      <c r="EO37" s="59"/>
      <c r="EP37" s="59"/>
      <c r="EQ37" s="59"/>
      <c r="ER37" s="59"/>
      <c r="ES37" s="59"/>
      <c r="ET37" s="59"/>
      <c r="EU37" s="59"/>
      <c r="EV37" s="59"/>
      <c r="EW37" s="59"/>
      <c r="EX37" s="59"/>
      <c r="EY37" s="59"/>
      <c r="EZ37" s="59"/>
      <c r="FA37" s="59"/>
      <c r="FB37" s="59"/>
      <c r="FC37" s="59"/>
      <c r="FD37" s="59"/>
      <c r="FE37" s="59"/>
      <c r="FF37" s="59"/>
      <c r="FG37" s="59"/>
      <c r="FH37" s="59"/>
      <c r="FI37" s="59"/>
      <c r="FJ37" s="59"/>
      <c r="FK37" s="59"/>
      <c r="FL37" s="59"/>
      <c r="FM37" s="59"/>
      <c r="FN37" s="59"/>
      <c r="FO37" s="59"/>
      <c r="FP37" s="59"/>
      <c r="FQ37" s="59"/>
      <c r="FR37" s="59"/>
      <c r="FS37" s="59"/>
      <c r="FT37" s="59"/>
      <c r="FU37" s="59"/>
      <c r="FV37" s="59"/>
      <c r="FW37" s="59"/>
      <c r="FX37" s="59"/>
      <c r="FY37" s="59"/>
      <c r="FZ37" s="59"/>
      <c r="GA37" s="59"/>
      <c r="GB37" s="59"/>
      <c r="GC37" s="59"/>
      <c r="GD37" s="59"/>
      <c r="GE37" s="59"/>
      <c r="GF37" s="59"/>
      <c r="GG37" s="59"/>
      <c r="GH37" s="59"/>
      <c r="GI37" s="59"/>
      <c r="GJ37" s="59"/>
      <c r="GK37" s="59"/>
      <c r="GL37" s="59"/>
      <c r="GM37" s="59"/>
      <c r="GN37" s="59"/>
      <c r="GO37" s="59"/>
      <c r="GP37" s="59"/>
      <c r="GQ37" s="59"/>
      <c r="GR37" s="59"/>
      <c r="GS37" s="59"/>
      <c r="GT37" s="59"/>
      <c r="GU37" s="59"/>
      <c r="GV37" s="59"/>
      <c r="GW37" s="59"/>
      <c r="GX37" s="59"/>
      <c r="GY37" s="59"/>
      <c r="GZ37" s="59"/>
      <c r="HA37" s="59"/>
      <c r="HB37" s="59"/>
      <c r="HC37" s="59"/>
      <c r="HD37" s="59"/>
      <c r="HE37" s="59"/>
      <c r="HF37" s="59"/>
      <c r="HG37" s="59"/>
      <c r="HH37" s="59"/>
      <c r="HI37" s="59"/>
      <c r="HJ37" s="59"/>
      <c r="HK37" s="59"/>
      <c r="HL37" s="59"/>
      <c r="HM37" s="59"/>
      <c r="HN37" s="59"/>
      <c r="HO37" s="59"/>
      <c r="HP37" s="59"/>
      <c r="HQ37" s="59"/>
      <c r="HR37" s="59"/>
      <c r="HS37" s="59"/>
      <c r="HT37" s="59"/>
      <c r="HU37" s="59"/>
      <c r="HV37" s="59"/>
      <c r="HW37" s="59"/>
      <c r="HX37" s="59"/>
      <c r="HY37" s="59"/>
      <c r="HZ37" s="59"/>
      <c r="IA37" s="59"/>
      <c r="IB37" s="59"/>
      <c r="IC37" s="59"/>
      <c r="ID37" s="59"/>
      <c r="IE37" s="59"/>
      <c r="IF37" s="59"/>
      <c r="IG37" s="59"/>
      <c r="IH37" s="59"/>
      <c r="II37" s="59"/>
      <c r="IJ37" s="59"/>
      <c r="IK37" s="59"/>
      <c r="IL37" s="59"/>
      <c r="IM37" s="59"/>
      <c r="IN37" s="59"/>
      <c r="IO37" s="59"/>
      <c r="IP37" s="59"/>
      <c r="IQ37" s="59"/>
      <c r="IR37" s="59"/>
      <c r="IS37" s="59"/>
      <c r="IT37" s="59"/>
      <c r="IU37" s="59"/>
      <c r="IV37" s="59"/>
      <c r="IW37" s="59"/>
      <c r="IX37" s="59"/>
      <c r="IY37" s="59"/>
      <c r="IZ37" s="59"/>
      <c r="JA37" s="59"/>
      <c r="JB37" s="59"/>
      <c r="JC37" s="59"/>
      <c r="JD37" s="59"/>
      <c r="JE37" s="59"/>
      <c r="JF37" s="59"/>
      <c r="JG37" s="59"/>
      <c r="JH37" s="59"/>
      <c r="JI37" s="59"/>
    </row>
    <row r="38" spans="1:269" s="79" customFormat="1" ht="81.75" customHeight="1">
      <c r="A38" s="268">
        <f t="shared" si="0"/>
        <v>29</v>
      </c>
      <c r="B38" s="62">
        <v>44253</v>
      </c>
      <c r="C38" s="232" t="s">
        <v>239</v>
      </c>
      <c r="D38" s="232" t="s">
        <v>428</v>
      </c>
      <c r="E38" s="232" t="s">
        <v>135</v>
      </c>
      <c r="F38" s="64">
        <v>10005579282</v>
      </c>
      <c r="G38" s="65" t="s">
        <v>429</v>
      </c>
      <c r="H38" s="235" t="s">
        <v>196</v>
      </c>
      <c r="I38" s="234" t="s">
        <v>181</v>
      </c>
      <c r="J38" s="234" t="s">
        <v>233</v>
      </c>
      <c r="K38" s="234" t="s">
        <v>220</v>
      </c>
      <c r="L38" s="9">
        <v>208</v>
      </c>
      <c r="M38" s="9">
        <v>9.2307692307692317</v>
      </c>
      <c r="N38" s="9">
        <v>0</v>
      </c>
      <c r="O38" s="9">
        <v>2</v>
      </c>
      <c r="P38" s="9">
        <v>1</v>
      </c>
      <c r="Q38" s="9">
        <v>0</v>
      </c>
      <c r="R38" s="9">
        <v>0</v>
      </c>
      <c r="S38" s="10">
        <v>24</v>
      </c>
      <c r="T38" s="68">
        <v>192</v>
      </c>
      <c r="U38" s="68">
        <v>15</v>
      </c>
      <c r="V38" s="68"/>
      <c r="W38" s="68"/>
      <c r="X38" s="68">
        <v>30</v>
      </c>
      <c r="Y38" s="69">
        <v>0</v>
      </c>
      <c r="Z38" s="68">
        <v>0</v>
      </c>
      <c r="AA38" s="69">
        <v>0</v>
      </c>
      <c r="AB38" s="68">
        <v>0</v>
      </c>
      <c r="AC38" s="69">
        <v>0</v>
      </c>
      <c r="AD38" s="68">
        <v>0</v>
      </c>
      <c r="AE38" s="69">
        <v>0</v>
      </c>
      <c r="AF38" s="68">
        <v>0</v>
      </c>
      <c r="AG38" s="69">
        <v>0</v>
      </c>
      <c r="AH38" s="68">
        <v>0</v>
      </c>
      <c r="AI38" s="70">
        <v>19</v>
      </c>
      <c r="AJ38" s="70">
        <v>0</v>
      </c>
      <c r="AK38" s="70">
        <v>0</v>
      </c>
      <c r="AL38" s="11">
        <v>38</v>
      </c>
      <c r="AM38" s="68">
        <v>9.5</v>
      </c>
      <c r="AN38" s="68"/>
      <c r="AO38" s="68"/>
      <c r="AP38" s="68"/>
      <c r="AQ38" s="68"/>
      <c r="AR38" s="71">
        <v>255.73076923076923</v>
      </c>
      <c r="AS38" s="72"/>
      <c r="AT38" s="72"/>
      <c r="AU38" s="68">
        <v>231.88538461538462</v>
      </c>
      <c r="AV38" s="68">
        <v>928469.08000000007</v>
      </c>
      <c r="AW38" s="68">
        <v>4</v>
      </c>
      <c r="AX38" s="8">
        <v>600000</v>
      </c>
      <c r="AY38" s="73">
        <v>0</v>
      </c>
      <c r="AZ38" s="73">
        <v>255.73076923076923</v>
      </c>
      <c r="BA38" s="14">
        <v>1026759.0384615385</v>
      </c>
      <c r="BB38" s="14">
        <v>5.1146153846153846</v>
      </c>
      <c r="BC38" s="9">
        <v>250.61615384615385</v>
      </c>
      <c r="BD38" s="229">
        <v>50</v>
      </c>
      <c r="BE38" s="230">
        <v>200.61615384615385</v>
      </c>
      <c r="BF38" s="20">
        <v>200.62</v>
      </c>
      <c r="BG38" s="21">
        <v>0</v>
      </c>
      <c r="BH38" s="1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59"/>
      <c r="DJ38" s="59"/>
      <c r="DK38" s="59"/>
      <c r="DL38" s="59"/>
      <c r="DM38" s="59"/>
      <c r="DN38" s="59"/>
      <c r="DO38" s="59"/>
      <c r="DP38" s="59"/>
      <c r="DQ38" s="59"/>
      <c r="DR38" s="59"/>
      <c r="DS38" s="59"/>
      <c r="DT38" s="59"/>
      <c r="DU38" s="59"/>
      <c r="DV38" s="59"/>
      <c r="DW38" s="59"/>
      <c r="DX38" s="59"/>
      <c r="DY38" s="59"/>
      <c r="DZ38" s="59"/>
      <c r="EA38" s="59"/>
      <c r="EB38" s="59"/>
      <c r="EC38" s="59"/>
      <c r="ED38" s="59"/>
      <c r="EE38" s="59"/>
      <c r="EF38" s="59"/>
      <c r="EG38" s="59"/>
      <c r="EH38" s="59"/>
      <c r="EI38" s="59"/>
      <c r="EJ38" s="59"/>
      <c r="EK38" s="59"/>
      <c r="EL38" s="59"/>
      <c r="EM38" s="59"/>
      <c r="EN38" s="59"/>
      <c r="EO38" s="59"/>
      <c r="EP38" s="59"/>
      <c r="EQ38" s="59"/>
      <c r="ER38" s="59"/>
      <c r="ES38" s="59"/>
      <c r="ET38" s="59"/>
      <c r="EU38" s="59"/>
      <c r="EV38" s="59"/>
      <c r="EW38" s="59"/>
      <c r="EX38" s="59"/>
      <c r="EY38" s="59"/>
      <c r="EZ38" s="59"/>
      <c r="FA38" s="59"/>
      <c r="FB38" s="59"/>
      <c r="FC38" s="59"/>
      <c r="FD38" s="59"/>
      <c r="FE38" s="59"/>
      <c r="FF38" s="59"/>
      <c r="FG38" s="59"/>
      <c r="FH38" s="59"/>
      <c r="FI38" s="59"/>
      <c r="FJ38" s="59"/>
      <c r="FK38" s="59"/>
      <c r="FL38" s="59"/>
      <c r="FM38" s="59"/>
      <c r="FN38" s="59"/>
      <c r="FO38" s="59"/>
      <c r="FP38" s="59"/>
      <c r="FQ38" s="59"/>
      <c r="FR38" s="59"/>
      <c r="FS38" s="59"/>
      <c r="FT38" s="59"/>
      <c r="FU38" s="59"/>
      <c r="FV38" s="59"/>
      <c r="FW38" s="59"/>
      <c r="FX38" s="59"/>
      <c r="FY38" s="59"/>
      <c r="FZ38" s="59"/>
      <c r="GA38" s="59"/>
      <c r="GB38" s="59"/>
      <c r="GC38" s="59"/>
      <c r="GD38" s="59"/>
      <c r="GE38" s="59"/>
      <c r="GF38" s="59"/>
      <c r="GG38" s="59"/>
      <c r="GH38" s="59"/>
      <c r="GI38" s="59"/>
      <c r="GJ38" s="59"/>
      <c r="GK38" s="59"/>
      <c r="GL38" s="59"/>
      <c r="GM38" s="59"/>
      <c r="GN38" s="59"/>
      <c r="GO38" s="59"/>
      <c r="GP38" s="59"/>
      <c r="GQ38" s="59"/>
      <c r="GR38" s="59"/>
      <c r="GS38" s="59"/>
      <c r="GT38" s="59"/>
      <c r="GU38" s="59"/>
      <c r="GV38" s="59"/>
      <c r="GW38" s="59"/>
      <c r="GX38" s="59"/>
      <c r="GY38" s="59"/>
      <c r="GZ38" s="59"/>
      <c r="HA38" s="59"/>
      <c r="HB38" s="59"/>
      <c r="HC38" s="59"/>
      <c r="HD38" s="59"/>
      <c r="HE38" s="59"/>
      <c r="HF38" s="59"/>
      <c r="HG38" s="59"/>
      <c r="HH38" s="59"/>
      <c r="HI38" s="59"/>
      <c r="HJ38" s="59"/>
      <c r="HK38" s="59"/>
      <c r="HL38" s="59"/>
      <c r="HM38" s="59"/>
      <c r="HN38" s="59"/>
      <c r="HO38" s="59"/>
      <c r="HP38" s="59"/>
      <c r="HQ38" s="59"/>
      <c r="HR38" s="59"/>
      <c r="HS38" s="59"/>
      <c r="HT38" s="59"/>
      <c r="HU38" s="59"/>
      <c r="HV38" s="59"/>
      <c r="HW38" s="59"/>
      <c r="HX38" s="59"/>
      <c r="HY38" s="59"/>
      <c r="HZ38" s="59"/>
      <c r="IA38" s="59"/>
      <c r="IB38" s="59"/>
      <c r="IC38" s="59"/>
      <c r="ID38" s="59"/>
      <c r="IE38" s="59"/>
      <c r="IF38" s="59"/>
      <c r="IG38" s="59"/>
      <c r="IH38" s="59"/>
      <c r="II38" s="59"/>
      <c r="IJ38" s="59"/>
      <c r="IK38" s="59"/>
      <c r="IL38" s="59"/>
      <c r="IM38" s="59"/>
      <c r="IN38" s="59"/>
      <c r="IO38" s="59"/>
      <c r="IP38" s="59"/>
      <c r="IQ38" s="59"/>
      <c r="IR38" s="59"/>
      <c r="IS38" s="59"/>
      <c r="IT38" s="59"/>
      <c r="IU38" s="59"/>
      <c r="IV38" s="59"/>
      <c r="IW38" s="59"/>
      <c r="IX38" s="59"/>
      <c r="IY38" s="59"/>
      <c r="IZ38" s="59"/>
      <c r="JA38" s="59"/>
      <c r="JB38" s="59"/>
      <c r="JC38" s="59"/>
      <c r="JD38" s="59"/>
      <c r="JE38" s="59"/>
      <c r="JF38" s="59"/>
      <c r="JG38" s="59"/>
      <c r="JH38" s="59"/>
      <c r="JI38" s="59"/>
    </row>
    <row r="39" spans="1:269" s="79" customFormat="1" ht="81.75" customHeight="1">
      <c r="A39" s="268">
        <f t="shared" si="0"/>
        <v>30</v>
      </c>
      <c r="B39" s="62">
        <v>44480</v>
      </c>
      <c r="C39" s="232" t="s">
        <v>240</v>
      </c>
      <c r="D39" s="232" t="s">
        <v>430</v>
      </c>
      <c r="E39" s="232" t="s">
        <v>136</v>
      </c>
      <c r="F39" s="64">
        <v>10005550958</v>
      </c>
      <c r="G39" s="65">
        <v>40544199</v>
      </c>
      <c r="H39" s="235" t="s">
        <v>196</v>
      </c>
      <c r="I39" s="234" t="s">
        <v>181</v>
      </c>
      <c r="J39" s="234" t="s">
        <v>233</v>
      </c>
      <c r="K39" s="234" t="s">
        <v>220</v>
      </c>
      <c r="L39" s="9">
        <v>208</v>
      </c>
      <c r="M39" s="9">
        <v>9.2307692307692317</v>
      </c>
      <c r="N39" s="9">
        <v>0</v>
      </c>
      <c r="O39" s="9">
        <v>2</v>
      </c>
      <c r="P39" s="9">
        <v>0</v>
      </c>
      <c r="Q39" s="9">
        <v>0</v>
      </c>
      <c r="R39" s="9">
        <v>0</v>
      </c>
      <c r="S39" s="10">
        <v>24</v>
      </c>
      <c r="T39" s="68">
        <v>192</v>
      </c>
      <c r="U39" s="68">
        <v>15</v>
      </c>
      <c r="V39" s="68"/>
      <c r="W39" s="68"/>
      <c r="X39" s="68">
        <v>30</v>
      </c>
      <c r="Y39" s="69">
        <v>0</v>
      </c>
      <c r="Z39" s="68">
        <v>0</v>
      </c>
      <c r="AA39" s="69">
        <v>0</v>
      </c>
      <c r="AB39" s="68">
        <v>0</v>
      </c>
      <c r="AC39" s="69">
        <v>0</v>
      </c>
      <c r="AD39" s="68">
        <v>0</v>
      </c>
      <c r="AE39" s="69">
        <v>0</v>
      </c>
      <c r="AF39" s="68">
        <v>0</v>
      </c>
      <c r="AG39" s="69">
        <v>0</v>
      </c>
      <c r="AH39" s="68">
        <v>0</v>
      </c>
      <c r="AI39" s="70">
        <v>20</v>
      </c>
      <c r="AJ39" s="70">
        <v>0</v>
      </c>
      <c r="AK39" s="70">
        <v>0</v>
      </c>
      <c r="AL39" s="11">
        <v>40</v>
      </c>
      <c r="AM39" s="68">
        <v>10</v>
      </c>
      <c r="AN39" s="68"/>
      <c r="AO39" s="68"/>
      <c r="AP39" s="68"/>
      <c r="AQ39" s="68"/>
      <c r="AR39" s="71">
        <v>256.23076923076923</v>
      </c>
      <c r="AS39" s="72"/>
      <c r="AT39" s="72"/>
      <c r="AU39" s="68">
        <v>231.8753846153846</v>
      </c>
      <c r="AV39" s="68">
        <v>928429.03999999992</v>
      </c>
      <c r="AW39" s="68">
        <v>0</v>
      </c>
      <c r="AX39" s="8">
        <v>0</v>
      </c>
      <c r="AY39" s="73">
        <v>0</v>
      </c>
      <c r="AZ39" s="73">
        <v>256.23076923076923</v>
      </c>
      <c r="BA39" s="14">
        <v>1028766.5384615385</v>
      </c>
      <c r="BB39" s="14">
        <v>5.1246153846153852</v>
      </c>
      <c r="BC39" s="9">
        <v>251.10615384615383</v>
      </c>
      <c r="BD39" s="229">
        <v>100</v>
      </c>
      <c r="BE39" s="230">
        <v>151.10615384615383</v>
      </c>
      <c r="BF39" s="20">
        <v>151.11000000000001</v>
      </c>
      <c r="BG39" s="21">
        <v>0</v>
      </c>
      <c r="BH39" s="1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  <c r="CV39" s="59"/>
      <c r="CW39" s="59"/>
      <c r="CX39" s="59"/>
      <c r="CY39" s="59"/>
      <c r="CZ39" s="59"/>
      <c r="DA39" s="59"/>
      <c r="DB39" s="59"/>
      <c r="DC39" s="59"/>
      <c r="DD39" s="59"/>
      <c r="DE39" s="59"/>
      <c r="DF39" s="59"/>
      <c r="DG39" s="59"/>
      <c r="DH39" s="59"/>
      <c r="DI39" s="59"/>
      <c r="DJ39" s="59"/>
      <c r="DK39" s="59"/>
      <c r="DL39" s="59"/>
      <c r="DM39" s="59"/>
      <c r="DN39" s="59"/>
      <c r="DO39" s="59"/>
      <c r="DP39" s="59"/>
      <c r="DQ39" s="59"/>
      <c r="DR39" s="59"/>
      <c r="DS39" s="59"/>
      <c r="DT39" s="59"/>
      <c r="DU39" s="59"/>
      <c r="DV39" s="59"/>
      <c r="DW39" s="59"/>
      <c r="DX39" s="59"/>
      <c r="DY39" s="59"/>
      <c r="DZ39" s="59"/>
      <c r="EA39" s="59"/>
      <c r="EB39" s="59"/>
      <c r="EC39" s="59"/>
      <c r="ED39" s="59"/>
      <c r="EE39" s="59"/>
      <c r="EF39" s="59"/>
      <c r="EG39" s="59"/>
      <c r="EH39" s="59"/>
      <c r="EI39" s="59"/>
      <c r="EJ39" s="59"/>
      <c r="EK39" s="59"/>
      <c r="EL39" s="59"/>
      <c r="EM39" s="59"/>
      <c r="EN39" s="59"/>
      <c r="EO39" s="59"/>
      <c r="EP39" s="59"/>
      <c r="EQ39" s="59"/>
      <c r="ER39" s="59"/>
      <c r="ES39" s="59"/>
      <c r="ET39" s="59"/>
      <c r="EU39" s="59"/>
      <c r="EV39" s="59"/>
      <c r="EW39" s="59"/>
      <c r="EX39" s="59"/>
      <c r="EY39" s="59"/>
      <c r="EZ39" s="59"/>
      <c r="FA39" s="59"/>
      <c r="FB39" s="59"/>
      <c r="FC39" s="59"/>
      <c r="FD39" s="59"/>
      <c r="FE39" s="59"/>
      <c r="FF39" s="59"/>
      <c r="FG39" s="59"/>
      <c r="FH39" s="59"/>
      <c r="FI39" s="59"/>
      <c r="FJ39" s="59"/>
      <c r="FK39" s="59"/>
      <c r="FL39" s="59"/>
      <c r="FM39" s="59"/>
      <c r="FN39" s="59"/>
      <c r="FO39" s="59"/>
      <c r="FP39" s="59"/>
      <c r="FQ39" s="59"/>
      <c r="FR39" s="59"/>
      <c r="FS39" s="59"/>
      <c r="FT39" s="59"/>
      <c r="FU39" s="59"/>
      <c r="FV39" s="59"/>
      <c r="FW39" s="59"/>
      <c r="FX39" s="59"/>
      <c r="FY39" s="59"/>
      <c r="FZ39" s="59"/>
      <c r="GA39" s="59"/>
      <c r="GB39" s="59"/>
      <c r="GC39" s="59"/>
      <c r="GD39" s="59"/>
      <c r="GE39" s="59"/>
      <c r="GF39" s="59"/>
      <c r="GG39" s="59"/>
      <c r="GH39" s="59"/>
      <c r="GI39" s="59"/>
      <c r="GJ39" s="59"/>
      <c r="GK39" s="59"/>
      <c r="GL39" s="59"/>
      <c r="GM39" s="59"/>
      <c r="GN39" s="59"/>
      <c r="GO39" s="59"/>
      <c r="GP39" s="59"/>
      <c r="GQ39" s="59"/>
      <c r="GR39" s="59"/>
      <c r="GS39" s="59"/>
      <c r="GT39" s="59"/>
      <c r="GU39" s="59"/>
      <c r="GV39" s="59"/>
      <c r="GW39" s="59"/>
      <c r="GX39" s="59"/>
      <c r="GY39" s="59"/>
      <c r="GZ39" s="59"/>
      <c r="HA39" s="59"/>
      <c r="HB39" s="59"/>
      <c r="HC39" s="59"/>
      <c r="HD39" s="59"/>
      <c r="HE39" s="59"/>
      <c r="HF39" s="59"/>
      <c r="HG39" s="59"/>
      <c r="HH39" s="59"/>
      <c r="HI39" s="59"/>
      <c r="HJ39" s="59"/>
      <c r="HK39" s="59"/>
      <c r="HL39" s="59"/>
      <c r="HM39" s="59"/>
      <c r="HN39" s="59"/>
      <c r="HO39" s="59"/>
      <c r="HP39" s="59"/>
      <c r="HQ39" s="59"/>
      <c r="HR39" s="59"/>
      <c r="HS39" s="59"/>
      <c r="HT39" s="59"/>
      <c r="HU39" s="59"/>
      <c r="HV39" s="59"/>
      <c r="HW39" s="59"/>
      <c r="HX39" s="59"/>
      <c r="HY39" s="59"/>
      <c r="HZ39" s="59"/>
      <c r="IA39" s="59"/>
      <c r="IB39" s="59"/>
      <c r="IC39" s="59"/>
      <c r="ID39" s="59"/>
      <c r="IE39" s="59"/>
      <c r="IF39" s="59"/>
      <c r="IG39" s="59"/>
      <c r="IH39" s="59"/>
      <c r="II39" s="59"/>
      <c r="IJ39" s="59"/>
      <c r="IK39" s="59"/>
      <c r="IL39" s="59"/>
      <c r="IM39" s="59"/>
      <c r="IN39" s="59"/>
      <c r="IO39" s="59"/>
      <c r="IP39" s="59"/>
      <c r="IQ39" s="59"/>
      <c r="IR39" s="59"/>
      <c r="IS39" s="59"/>
      <c r="IT39" s="59"/>
      <c r="IU39" s="59"/>
      <c r="IV39" s="59"/>
      <c r="IW39" s="59"/>
      <c r="IX39" s="59"/>
      <c r="IY39" s="59"/>
      <c r="IZ39" s="59"/>
      <c r="JA39" s="59"/>
      <c r="JB39" s="59"/>
      <c r="JC39" s="59"/>
      <c r="JD39" s="59"/>
      <c r="JE39" s="59"/>
      <c r="JF39" s="59"/>
      <c r="JG39" s="59"/>
      <c r="JH39" s="59"/>
      <c r="JI39" s="59"/>
    </row>
    <row r="40" spans="1:269" s="79" customFormat="1" ht="81.75" customHeight="1">
      <c r="A40" s="268">
        <f t="shared" si="0"/>
        <v>31</v>
      </c>
      <c r="B40" s="62">
        <v>43789</v>
      </c>
      <c r="C40" s="232" t="s">
        <v>241</v>
      </c>
      <c r="D40" s="232" t="s">
        <v>431</v>
      </c>
      <c r="E40" s="232" t="s">
        <v>137</v>
      </c>
      <c r="F40" s="64">
        <v>10005549006</v>
      </c>
      <c r="G40" s="65" t="s">
        <v>432</v>
      </c>
      <c r="H40" s="235" t="s">
        <v>192</v>
      </c>
      <c r="I40" s="234" t="s">
        <v>182</v>
      </c>
      <c r="J40" s="234" t="s">
        <v>242</v>
      </c>
      <c r="K40" s="234" t="s">
        <v>194</v>
      </c>
      <c r="L40" s="9">
        <v>208</v>
      </c>
      <c r="M40" s="9">
        <v>9.2307692307692317</v>
      </c>
      <c r="N40" s="9">
        <v>0</v>
      </c>
      <c r="O40" s="9">
        <v>2</v>
      </c>
      <c r="P40" s="9">
        <v>5</v>
      </c>
      <c r="Q40" s="9">
        <v>0</v>
      </c>
      <c r="R40" s="9">
        <v>0</v>
      </c>
      <c r="S40" s="10">
        <v>24</v>
      </c>
      <c r="T40" s="68">
        <v>192</v>
      </c>
      <c r="U40" s="68">
        <v>15</v>
      </c>
      <c r="V40" s="68">
        <v>70</v>
      </c>
      <c r="W40" s="68">
        <v>20</v>
      </c>
      <c r="X40" s="68">
        <v>30</v>
      </c>
      <c r="Y40" s="69">
        <v>0</v>
      </c>
      <c r="Z40" s="68">
        <v>0</v>
      </c>
      <c r="AA40" s="69">
        <v>0</v>
      </c>
      <c r="AB40" s="68">
        <v>0</v>
      </c>
      <c r="AC40" s="69">
        <v>0</v>
      </c>
      <c r="AD40" s="68">
        <v>0</v>
      </c>
      <c r="AE40" s="69">
        <v>0</v>
      </c>
      <c r="AF40" s="68">
        <v>0</v>
      </c>
      <c r="AG40" s="69">
        <v>0</v>
      </c>
      <c r="AH40" s="68">
        <v>0</v>
      </c>
      <c r="AI40" s="70">
        <v>15</v>
      </c>
      <c r="AJ40" s="70">
        <v>0</v>
      </c>
      <c r="AK40" s="70">
        <v>0</v>
      </c>
      <c r="AL40" s="11">
        <v>30</v>
      </c>
      <c r="AM40" s="68">
        <v>7.5</v>
      </c>
      <c r="AN40" s="68"/>
      <c r="AO40" s="68"/>
      <c r="AP40" s="68"/>
      <c r="AQ40" s="68"/>
      <c r="AR40" s="71">
        <v>343.73076923076923</v>
      </c>
      <c r="AS40" s="72"/>
      <c r="AT40" s="72"/>
      <c r="AU40" s="68">
        <v>321.02241594022416</v>
      </c>
      <c r="AV40" s="68">
        <v>1285373.7534246575</v>
      </c>
      <c r="AW40" s="68">
        <v>3</v>
      </c>
      <c r="AX40" s="8">
        <v>450000</v>
      </c>
      <c r="AY40" s="73">
        <v>0</v>
      </c>
      <c r="AZ40" s="73">
        <v>343.73076923076923</v>
      </c>
      <c r="BA40" s="14">
        <v>1380079.0384615385</v>
      </c>
      <c r="BB40" s="14">
        <v>5.9775840597758405</v>
      </c>
      <c r="BC40" s="9">
        <v>337.75318517099339</v>
      </c>
      <c r="BD40" s="229">
        <v>100</v>
      </c>
      <c r="BE40" s="230">
        <v>237.75318517099339</v>
      </c>
      <c r="BF40" s="20">
        <v>237.75</v>
      </c>
      <c r="BG40" s="21">
        <v>0</v>
      </c>
      <c r="BH40" s="1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59"/>
      <c r="CI40" s="59"/>
      <c r="CJ40" s="59"/>
      <c r="CK40" s="59"/>
      <c r="CL40" s="59"/>
      <c r="CM40" s="59"/>
      <c r="CN40" s="59"/>
      <c r="CO40" s="59"/>
      <c r="CP40" s="59"/>
      <c r="CQ40" s="59"/>
      <c r="CR40" s="59"/>
      <c r="CS40" s="59"/>
      <c r="CT40" s="59"/>
      <c r="CU40" s="59"/>
      <c r="CV40" s="59"/>
      <c r="CW40" s="59"/>
      <c r="CX40" s="59"/>
      <c r="CY40" s="59"/>
      <c r="CZ40" s="59"/>
      <c r="DA40" s="59"/>
      <c r="DB40" s="59"/>
      <c r="DC40" s="59"/>
      <c r="DD40" s="59"/>
      <c r="DE40" s="59"/>
      <c r="DF40" s="59"/>
      <c r="DG40" s="59"/>
      <c r="DH40" s="59"/>
      <c r="DI40" s="59"/>
      <c r="DJ40" s="59"/>
      <c r="DK40" s="59"/>
      <c r="DL40" s="59"/>
      <c r="DM40" s="59"/>
      <c r="DN40" s="59"/>
      <c r="DO40" s="59"/>
      <c r="DP40" s="59"/>
      <c r="DQ40" s="59"/>
      <c r="DR40" s="59"/>
      <c r="DS40" s="59"/>
      <c r="DT40" s="59"/>
      <c r="DU40" s="59"/>
      <c r="DV40" s="59"/>
      <c r="DW40" s="59"/>
      <c r="DX40" s="59"/>
      <c r="DY40" s="59"/>
      <c r="DZ40" s="59"/>
      <c r="EA40" s="59"/>
      <c r="EB40" s="59"/>
      <c r="EC40" s="59"/>
      <c r="ED40" s="59"/>
      <c r="EE40" s="59"/>
      <c r="EF40" s="59"/>
      <c r="EG40" s="59"/>
      <c r="EH40" s="59"/>
      <c r="EI40" s="59"/>
      <c r="EJ40" s="59"/>
      <c r="EK40" s="59"/>
      <c r="EL40" s="59"/>
      <c r="EM40" s="59"/>
      <c r="EN40" s="59"/>
      <c r="EO40" s="59"/>
      <c r="EP40" s="59"/>
      <c r="EQ40" s="59"/>
      <c r="ER40" s="59"/>
      <c r="ES40" s="59"/>
      <c r="ET40" s="59"/>
      <c r="EU40" s="59"/>
      <c r="EV40" s="59"/>
      <c r="EW40" s="59"/>
      <c r="EX40" s="59"/>
      <c r="EY40" s="59"/>
      <c r="EZ40" s="59"/>
      <c r="FA40" s="59"/>
      <c r="FB40" s="59"/>
      <c r="FC40" s="59"/>
      <c r="FD40" s="59"/>
      <c r="FE40" s="59"/>
      <c r="FF40" s="59"/>
      <c r="FG40" s="59"/>
      <c r="FH40" s="59"/>
      <c r="FI40" s="59"/>
      <c r="FJ40" s="59"/>
      <c r="FK40" s="59"/>
      <c r="FL40" s="59"/>
      <c r="FM40" s="59"/>
      <c r="FN40" s="59"/>
      <c r="FO40" s="59"/>
      <c r="FP40" s="59"/>
      <c r="FQ40" s="59"/>
      <c r="FR40" s="59"/>
      <c r="FS40" s="59"/>
      <c r="FT40" s="59"/>
      <c r="FU40" s="59"/>
      <c r="FV40" s="59"/>
      <c r="FW40" s="59"/>
      <c r="FX40" s="59"/>
      <c r="FY40" s="59"/>
      <c r="FZ40" s="59"/>
      <c r="GA40" s="59"/>
      <c r="GB40" s="59"/>
      <c r="GC40" s="59"/>
      <c r="GD40" s="59"/>
      <c r="GE40" s="59"/>
      <c r="GF40" s="59"/>
      <c r="GG40" s="59"/>
      <c r="GH40" s="59"/>
      <c r="GI40" s="59"/>
      <c r="GJ40" s="59"/>
      <c r="GK40" s="59"/>
      <c r="GL40" s="59"/>
      <c r="GM40" s="59"/>
      <c r="GN40" s="59"/>
      <c r="GO40" s="59"/>
      <c r="GP40" s="59"/>
      <c r="GQ40" s="59"/>
      <c r="GR40" s="59"/>
      <c r="GS40" s="59"/>
      <c r="GT40" s="59"/>
      <c r="GU40" s="59"/>
      <c r="GV40" s="59"/>
      <c r="GW40" s="59"/>
      <c r="GX40" s="59"/>
      <c r="GY40" s="59"/>
      <c r="GZ40" s="59"/>
      <c r="HA40" s="59"/>
      <c r="HB40" s="59"/>
      <c r="HC40" s="59"/>
      <c r="HD40" s="59"/>
      <c r="HE40" s="59"/>
      <c r="HF40" s="59"/>
      <c r="HG40" s="59"/>
      <c r="HH40" s="59"/>
      <c r="HI40" s="59"/>
      <c r="HJ40" s="59"/>
      <c r="HK40" s="59"/>
      <c r="HL40" s="59"/>
      <c r="HM40" s="59"/>
      <c r="HN40" s="59"/>
      <c r="HO40" s="59"/>
      <c r="HP40" s="59"/>
      <c r="HQ40" s="59"/>
      <c r="HR40" s="59"/>
      <c r="HS40" s="59"/>
      <c r="HT40" s="59"/>
      <c r="HU40" s="59"/>
      <c r="HV40" s="59"/>
      <c r="HW40" s="59"/>
      <c r="HX40" s="59"/>
      <c r="HY40" s="59"/>
      <c r="HZ40" s="59"/>
      <c r="IA40" s="59"/>
      <c r="IB40" s="59"/>
      <c r="IC40" s="59"/>
      <c r="ID40" s="59"/>
      <c r="IE40" s="59"/>
      <c r="IF40" s="59"/>
      <c r="IG40" s="59"/>
      <c r="IH40" s="59"/>
      <c r="II40" s="59"/>
      <c r="IJ40" s="59"/>
      <c r="IK40" s="59"/>
      <c r="IL40" s="59"/>
      <c r="IM40" s="59"/>
      <c r="IN40" s="59"/>
      <c r="IO40" s="59"/>
      <c r="IP40" s="59"/>
      <c r="IQ40" s="59"/>
      <c r="IR40" s="59"/>
      <c r="IS40" s="59"/>
      <c r="IT40" s="59"/>
      <c r="IU40" s="59"/>
      <c r="IV40" s="59"/>
      <c r="IW40" s="59"/>
      <c r="IX40" s="59"/>
      <c r="IY40" s="59"/>
      <c r="IZ40" s="59"/>
      <c r="JA40" s="59"/>
      <c r="JB40" s="59"/>
      <c r="JC40" s="59"/>
      <c r="JD40" s="59"/>
      <c r="JE40" s="59"/>
      <c r="JF40" s="59"/>
      <c r="JG40" s="59"/>
      <c r="JH40" s="59"/>
      <c r="JI40" s="59"/>
    </row>
    <row r="41" spans="1:269" s="79" customFormat="1" ht="81.75" customHeight="1">
      <c r="A41" s="268">
        <f t="shared" si="0"/>
        <v>32</v>
      </c>
      <c r="B41" s="62">
        <v>43759</v>
      </c>
      <c r="C41" s="232" t="s">
        <v>243</v>
      </c>
      <c r="D41" s="232" t="s">
        <v>433</v>
      </c>
      <c r="E41" s="232" t="s">
        <v>138</v>
      </c>
      <c r="F41" s="64">
        <v>10005546268</v>
      </c>
      <c r="G41" s="65" t="s">
        <v>434</v>
      </c>
      <c r="H41" s="235" t="s">
        <v>192</v>
      </c>
      <c r="I41" s="234" t="s">
        <v>182</v>
      </c>
      <c r="J41" s="234" t="s">
        <v>242</v>
      </c>
      <c r="K41" s="234" t="s">
        <v>220</v>
      </c>
      <c r="L41" s="9">
        <v>208</v>
      </c>
      <c r="M41" s="9">
        <v>9.2307692307692317</v>
      </c>
      <c r="N41" s="9">
        <v>0</v>
      </c>
      <c r="O41" s="9">
        <v>2</v>
      </c>
      <c r="P41" s="9">
        <v>0</v>
      </c>
      <c r="Q41" s="9">
        <v>0</v>
      </c>
      <c r="R41" s="9">
        <v>0</v>
      </c>
      <c r="S41" s="10">
        <v>24</v>
      </c>
      <c r="T41" s="68">
        <v>192</v>
      </c>
      <c r="U41" s="68">
        <v>15</v>
      </c>
      <c r="V41" s="68"/>
      <c r="W41" s="68"/>
      <c r="X41" s="68">
        <v>30</v>
      </c>
      <c r="Y41" s="69">
        <v>0</v>
      </c>
      <c r="Z41" s="68">
        <v>0</v>
      </c>
      <c r="AA41" s="69">
        <v>0</v>
      </c>
      <c r="AB41" s="68">
        <v>0</v>
      </c>
      <c r="AC41" s="69">
        <v>0</v>
      </c>
      <c r="AD41" s="68">
        <v>0</v>
      </c>
      <c r="AE41" s="69">
        <v>0</v>
      </c>
      <c r="AF41" s="68">
        <v>0</v>
      </c>
      <c r="AG41" s="69">
        <v>0</v>
      </c>
      <c r="AH41" s="68">
        <v>0</v>
      </c>
      <c r="AI41" s="70">
        <v>20</v>
      </c>
      <c r="AJ41" s="70">
        <v>0</v>
      </c>
      <c r="AK41" s="70">
        <v>0</v>
      </c>
      <c r="AL41" s="11">
        <v>40</v>
      </c>
      <c r="AM41" s="68">
        <v>10</v>
      </c>
      <c r="AN41" s="68"/>
      <c r="AO41" s="68"/>
      <c r="AP41" s="68"/>
      <c r="AQ41" s="68"/>
      <c r="AR41" s="71">
        <v>256.23076923076923</v>
      </c>
      <c r="AS41" s="72"/>
      <c r="AT41" s="72"/>
      <c r="AU41" s="68">
        <v>231.8753846153846</v>
      </c>
      <c r="AV41" s="68">
        <v>928429.03999999992</v>
      </c>
      <c r="AW41" s="68">
        <v>3</v>
      </c>
      <c r="AX41" s="8">
        <v>450000</v>
      </c>
      <c r="AY41" s="73">
        <v>0</v>
      </c>
      <c r="AZ41" s="73">
        <v>256.23076923076923</v>
      </c>
      <c r="BA41" s="14">
        <v>1028766.5384615385</v>
      </c>
      <c r="BB41" s="14">
        <v>5.1246153846153852</v>
      </c>
      <c r="BC41" s="9">
        <v>251.10615384615383</v>
      </c>
      <c r="BD41" s="229">
        <v>100</v>
      </c>
      <c r="BE41" s="230">
        <v>151.10615384615383</v>
      </c>
      <c r="BF41" s="20">
        <v>151.11000000000001</v>
      </c>
      <c r="BG41" s="21">
        <v>0</v>
      </c>
      <c r="BH41" s="1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  <c r="CO41" s="59"/>
      <c r="CP41" s="59"/>
      <c r="CQ41" s="59"/>
      <c r="CR41" s="59"/>
      <c r="CS41" s="59"/>
      <c r="CT41" s="59"/>
      <c r="CU41" s="59"/>
      <c r="CV41" s="59"/>
      <c r="CW41" s="59"/>
      <c r="CX41" s="59"/>
      <c r="CY41" s="59"/>
      <c r="CZ41" s="59"/>
      <c r="DA41" s="59"/>
      <c r="DB41" s="59"/>
      <c r="DC41" s="59"/>
      <c r="DD41" s="59"/>
      <c r="DE41" s="59"/>
      <c r="DF41" s="59"/>
      <c r="DG41" s="59"/>
      <c r="DH41" s="59"/>
      <c r="DI41" s="59"/>
      <c r="DJ41" s="59"/>
      <c r="DK41" s="59"/>
      <c r="DL41" s="59"/>
      <c r="DM41" s="59"/>
      <c r="DN41" s="59"/>
      <c r="DO41" s="59"/>
      <c r="DP41" s="59"/>
      <c r="DQ41" s="59"/>
      <c r="DR41" s="59"/>
      <c r="DS41" s="59"/>
      <c r="DT41" s="59"/>
      <c r="DU41" s="59"/>
      <c r="DV41" s="59"/>
      <c r="DW41" s="59"/>
      <c r="DX41" s="59"/>
      <c r="DY41" s="59"/>
      <c r="DZ41" s="59"/>
      <c r="EA41" s="59"/>
      <c r="EB41" s="59"/>
      <c r="EC41" s="59"/>
      <c r="ED41" s="59"/>
      <c r="EE41" s="59"/>
      <c r="EF41" s="59"/>
      <c r="EG41" s="59"/>
      <c r="EH41" s="59"/>
      <c r="EI41" s="59"/>
      <c r="EJ41" s="59"/>
      <c r="EK41" s="59"/>
      <c r="EL41" s="59"/>
      <c r="EM41" s="59"/>
      <c r="EN41" s="59"/>
      <c r="EO41" s="59"/>
      <c r="EP41" s="59"/>
      <c r="EQ41" s="59"/>
      <c r="ER41" s="59"/>
      <c r="ES41" s="59"/>
      <c r="ET41" s="59"/>
      <c r="EU41" s="59"/>
      <c r="EV41" s="59"/>
      <c r="EW41" s="59"/>
      <c r="EX41" s="59"/>
      <c r="EY41" s="59"/>
      <c r="EZ41" s="59"/>
      <c r="FA41" s="59"/>
      <c r="FB41" s="59"/>
      <c r="FC41" s="59"/>
      <c r="FD41" s="59"/>
      <c r="FE41" s="59"/>
      <c r="FF41" s="59"/>
      <c r="FG41" s="59"/>
      <c r="FH41" s="59"/>
      <c r="FI41" s="59"/>
      <c r="FJ41" s="59"/>
      <c r="FK41" s="59"/>
      <c r="FL41" s="59"/>
      <c r="FM41" s="59"/>
      <c r="FN41" s="59"/>
      <c r="FO41" s="59"/>
      <c r="FP41" s="59"/>
      <c r="FQ41" s="59"/>
      <c r="FR41" s="59"/>
      <c r="FS41" s="59"/>
      <c r="FT41" s="59"/>
      <c r="FU41" s="59"/>
      <c r="FV41" s="59"/>
      <c r="FW41" s="59"/>
      <c r="FX41" s="59"/>
      <c r="FY41" s="59"/>
      <c r="FZ41" s="59"/>
      <c r="GA41" s="59"/>
      <c r="GB41" s="59"/>
      <c r="GC41" s="59"/>
      <c r="GD41" s="59"/>
      <c r="GE41" s="59"/>
      <c r="GF41" s="59"/>
      <c r="GG41" s="59"/>
      <c r="GH41" s="59"/>
      <c r="GI41" s="59"/>
      <c r="GJ41" s="59"/>
      <c r="GK41" s="59"/>
      <c r="GL41" s="59"/>
      <c r="GM41" s="59"/>
      <c r="GN41" s="59"/>
      <c r="GO41" s="59"/>
      <c r="GP41" s="59"/>
      <c r="GQ41" s="59"/>
      <c r="GR41" s="59"/>
      <c r="GS41" s="59"/>
      <c r="GT41" s="59"/>
      <c r="GU41" s="59"/>
      <c r="GV41" s="59"/>
      <c r="GW41" s="59"/>
      <c r="GX41" s="59"/>
      <c r="GY41" s="59"/>
      <c r="GZ41" s="59"/>
      <c r="HA41" s="59"/>
      <c r="HB41" s="59"/>
      <c r="HC41" s="59"/>
      <c r="HD41" s="59"/>
      <c r="HE41" s="59"/>
      <c r="HF41" s="59"/>
      <c r="HG41" s="59"/>
      <c r="HH41" s="59"/>
      <c r="HI41" s="59"/>
      <c r="HJ41" s="59"/>
      <c r="HK41" s="59"/>
      <c r="HL41" s="59"/>
      <c r="HM41" s="59"/>
      <c r="HN41" s="59"/>
      <c r="HO41" s="59"/>
      <c r="HP41" s="59"/>
      <c r="HQ41" s="59"/>
      <c r="HR41" s="59"/>
      <c r="HS41" s="59"/>
      <c r="HT41" s="59"/>
      <c r="HU41" s="59"/>
      <c r="HV41" s="59"/>
      <c r="HW41" s="59"/>
      <c r="HX41" s="59"/>
      <c r="HY41" s="59"/>
      <c r="HZ41" s="59"/>
      <c r="IA41" s="59"/>
      <c r="IB41" s="59"/>
      <c r="IC41" s="59"/>
      <c r="ID41" s="59"/>
      <c r="IE41" s="59"/>
      <c r="IF41" s="59"/>
      <c r="IG41" s="59"/>
      <c r="IH41" s="59"/>
      <c r="II41" s="59"/>
      <c r="IJ41" s="59"/>
      <c r="IK41" s="59"/>
      <c r="IL41" s="59"/>
      <c r="IM41" s="59"/>
      <c r="IN41" s="59"/>
      <c r="IO41" s="59"/>
      <c r="IP41" s="59"/>
      <c r="IQ41" s="59"/>
      <c r="IR41" s="59"/>
      <c r="IS41" s="59"/>
      <c r="IT41" s="59"/>
      <c r="IU41" s="59"/>
      <c r="IV41" s="59"/>
      <c r="IW41" s="59"/>
      <c r="IX41" s="59"/>
      <c r="IY41" s="59"/>
      <c r="IZ41" s="59"/>
      <c r="JA41" s="59"/>
      <c r="JB41" s="59"/>
      <c r="JC41" s="59"/>
      <c r="JD41" s="59"/>
      <c r="JE41" s="59"/>
      <c r="JF41" s="59"/>
      <c r="JG41" s="59"/>
      <c r="JH41" s="59"/>
      <c r="JI41" s="59"/>
    </row>
    <row r="42" spans="1:269" s="79" customFormat="1" ht="81.75" customHeight="1">
      <c r="A42" s="268">
        <f t="shared" si="0"/>
        <v>33</v>
      </c>
      <c r="B42" s="62">
        <v>43787</v>
      </c>
      <c r="C42" s="232" t="s">
        <v>244</v>
      </c>
      <c r="D42" s="232" t="s">
        <v>435</v>
      </c>
      <c r="E42" s="232" t="s">
        <v>139</v>
      </c>
      <c r="F42" s="64">
        <v>10005546643</v>
      </c>
      <c r="G42" s="65" t="s">
        <v>436</v>
      </c>
      <c r="H42" s="235" t="s">
        <v>192</v>
      </c>
      <c r="I42" s="234" t="s">
        <v>182</v>
      </c>
      <c r="J42" s="234" t="s">
        <v>242</v>
      </c>
      <c r="K42" s="234" t="s">
        <v>220</v>
      </c>
      <c r="L42" s="9">
        <v>208</v>
      </c>
      <c r="M42" s="9">
        <v>9.2307692307692317</v>
      </c>
      <c r="N42" s="9">
        <v>0</v>
      </c>
      <c r="O42" s="9">
        <v>2</v>
      </c>
      <c r="P42" s="9">
        <v>0</v>
      </c>
      <c r="Q42" s="9">
        <v>0</v>
      </c>
      <c r="R42" s="9">
        <v>0</v>
      </c>
      <c r="S42" s="10">
        <v>24</v>
      </c>
      <c r="T42" s="68">
        <v>192</v>
      </c>
      <c r="U42" s="68">
        <v>15</v>
      </c>
      <c r="V42" s="68"/>
      <c r="W42" s="68"/>
      <c r="X42" s="68">
        <v>30</v>
      </c>
      <c r="Y42" s="69">
        <v>0</v>
      </c>
      <c r="Z42" s="68">
        <v>0</v>
      </c>
      <c r="AA42" s="69">
        <v>0</v>
      </c>
      <c r="AB42" s="68">
        <v>0</v>
      </c>
      <c r="AC42" s="69">
        <v>0</v>
      </c>
      <c r="AD42" s="68">
        <v>0</v>
      </c>
      <c r="AE42" s="69">
        <v>0</v>
      </c>
      <c r="AF42" s="68">
        <v>0</v>
      </c>
      <c r="AG42" s="69">
        <v>0</v>
      </c>
      <c r="AH42" s="68">
        <v>0</v>
      </c>
      <c r="AI42" s="70">
        <v>20</v>
      </c>
      <c r="AJ42" s="70">
        <v>0</v>
      </c>
      <c r="AK42" s="70">
        <v>0</v>
      </c>
      <c r="AL42" s="11">
        <v>40</v>
      </c>
      <c r="AM42" s="68">
        <v>10</v>
      </c>
      <c r="AN42" s="68"/>
      <c r="AO42" s="68"/>
      <c r="AP42" s="68"/>
      <c r="AQ42" s="68"/>
      <c r="AR42" s="71">
        <v>256.23076923076923</v>
      </c>
      <c r="AS42" s="72"/>
      <c r="AT42" s="72"/>
      <c r="AU42" s="68">
        <v>231.8753846153846</v>
      </c>
      <c r="AV42" s="68">
        <v>928429.03999999992</v>
      </c>
      <c r="AW42" s="68">
        <v>1</v>
      </c>
      <c r="AX42" s="8">
        <v>150000</v>
      </c>
      <c r="AY42" s="73">
        <v>0</v>
      </c>
      <c r="AZ42" s="73">
        <v>256.23076923076923</v>
      </c>
      <c r="BA42" s="14">
        <v>1028766.5384615385</v>
      </c>
      <c r="BB42" s="14">
        <v>5.1246153846153852</v>
      </c>
      <c r="BC42" s="9">
        <v>251.10615384615383</v>
      </c>
      <c r="BD42" s="229">
        <v>100</v>
      </c>
      <c r="BE42" s="230">
        <v>151.10615384615383</v>
      </c>
      <c r="BF42" s="20">
        <v>151.11000000000001</v>
      </c>
      <c r="BG42" s="21">
        <v>0</v>
      </c>
      <c r="BH42" s="1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59"/>
      <c r="DJ42" s="59"/>
      <c r="DK42" s="59"/>
      <c r="DL42" s="59"/>
      <c r="DM42" s="59"/>
      <c r="DN42" s="59"/>
      <c r="DO42" s="59"/>
      <c r="DP42" s="59"/>
      <c r="DQ42" s="59"/>
      <c r="DR42" s="59"/>
      <c r="DS42" s="59"/>
      <c r="DT42" s="59"/>
      <c r="DU42" s="59"/>
      <c r="DV42" s="59"/>
      <c r="DW42" s="59"/>
      <c r="DX42" s="59"/>
      <c r="DY42" s="59"/>
      <c r="DZ42" s="59"/>
      <c r="EA42" s="59"/>
      <c r="EB42" s="59"/>
      <c r="EC42" s="59"/>
      <c r="ED42" s="59"/>
      <c r="EE42" s="59"/>
      <c r="EF42" s="59"/>
      <c r="EG42" s="59"/>
      <c r="EH42" s="59"/>
      <c r="EI42" s="59"/>
      <c r="EJ42" s="59"/>
      <c r="EK42" s="59"/>
      <c r="EL42" s="59"/>
      <c r="EM42" s="59"/>
      <c r="EN42" s="59"/>
      <c r="EO42" s="59"/>
      <c r="EP42" s="59"/>
      <c r="EQ42" s="59"/>
      <c r="ER42" s="59"/>
      <c r="ES42" s="59"/>
      <c r="ET42" s="59"/>
      <c r="EU42" s="59"/>
      <c r="EV42" s="59"/>
      <c r="EW42" s="59"/>
      <c r="EX42" s="59"/>
      <c r="EY42" s="59"/>
      <c r="EZ42" s="59"/>
      <c r="FA42" s="59"/>
      <c r="FB42" s="59"/>
      <c r="FC42" s="59"/>
      <c r="FD42" s="59"/>
      <c r="FE42" s="59"/>
      <c r="FF42" s="59"/>
      <c r="FG42" s="59"/>
      <c r="FH42" s="59"/>
      <c r="FI42" s="59"/>
      <c r="FJ42" s="59"/>
      <c r="FK42" s="59"/>
      <c r="FL42" s="59"/>
      <c r="FM42" s="59"/>
      <c r="FN42" s="59"/>
      <c r="FO42" s="59"/>
      <c r="FP42" s="59"/>
      <c r="FQ42" s="59"/>
      <c r="FR42" s="59"/>
      <c r="FS42" s="59"/>
      <c r="FT42" s="59"/>
      <c r="FU42" s="59"/>
      <c r="FV42" s="59"/>
      <c r="FW42" s="59"/>
      <c r="FX42" s="59"/>
      <c r="FY42" s="59"/>
      <c r="FZ42" s="59"/>
      <c r="GA42" s="59"/>
      <c r="GB42" s="59"/>
      <c r="GC42" s="59"/>
      <c r="GD42" s="59"/>
      <c r="GE42" s="59"/>
      <c r="GF42" s="59"/>
      <c r="GG42" s="59"/>
      <c r="GH42" s="59"/>
      <c r="GI42" s="59"/>
      <c r="GJ42" s="59"/>
      <c r="GK42" s="59"/>
      <c r="GL42" s="59"/>
      <c r="GM42" s="59"/>
      <c r="GN42" s="59"/>
      <c r="GO42" s="59"/>
      <c r="GP42" s="59"/>
      <c r="GQ42" s="59"/>
      <c r="GR42" s="59"/>
      <c r="GS42" s="59"/>
      <c r="GT42" s="59"/>
      <c r="GU42" s="59"/>
      <c r="GV42" s="59"/>
      <c r="GW42" s="59"/>
      <c r="GX42" s="59"/>
      <c r="GY42" s="59"/>
      <c r="GZ42" s="59"/>
      <c r="HA42" s="59"/>
      <c r="HB42" s="59"/>
      <c r="HC42" s="59"/>
      <c r="HD42" s="59"/>
      <c r="HE42" s="59"/>
      <c r="HF42" s="59"/>
      <c r="HG42" s="59"/>
      <c r="HH42" s="59"/>
      <c r="HI42" s="59"/>
      <c r="HJ42" s="59"/>
      <c r="HK42" s="59"/>
      <c r="HL42" s="59"/>
      <c r="HM42" s="59"/>
      <c r="HN42" s="59"/>
      <c r="HO42" s="59"/>
      <c r="HP42" s="59"/>
      <c r="HQ42" s="59"/>
      <c r="HR42" s="59"/>
      <c r="HS42" s="59"/>
      <c r="HT42" s="59"/>
      <c r="HU42" s="59"/>
      <c r="HV42" s="59"/>
      <c r="HW42" s="59"/>
      <c r="HX42" s="59"/>
      <c r="HY42" s="59"/>
      <c r="HZ42" s="59"/>
      <c r="IA42" s="59"/>
      <c r="IB42" s="59"/>
      <c r="IC42" s="59"/>
      <c r="ID42" s="59"/>
      <c r="IE42" s="59"/>
      <c r="IF42" s="59"/>
      <c r="IG42" s="59"/>
      <c r="IH42" s="59"/>
      <c r="II42" s="59"/>
      <c r="IJ42" s="59"/>
      <c r="IK42" s="59"/>
      <c r="IL42" s="59"/>
      <c r="IM42" s="59"/>
      <c r="IN42" s="59"/>
      <c r="IO42" s="59"/>
      <c r="IP42" s="59"/>
      <c r="IQ42" s="59"/>
      <c r="IR42" s="59"/>
      <c r="IS42" s="59"/>
      <c r="IT42" s="59"/>
      <c r="IU42" s="59"/>
      <c r="IV42" s="59"/>
      <c r="IW42" s="59"/>
      <c r="IX42" s="59"/>
      <c r="IY42" s="59"/>
      <c r="IZ42" s="59"/>
      <c r="JA42" s="59"/>
      <c r="JB42" s="59"/>
      <c r="JC42" s="59"/>
      <c r="JD42" s="59"/>
      <c r="JE42" s="59"/>
      <c r="JF42" s="59"/>
      <c r="JG42" s="59"/>
      <c r="JH42" s="59"/>
      <c r="JI42" s="59"/>
    </row>
    <row r="43" spans="1:269" s="79" customFormat="1" ht="81.75" customHeight="1">
      <c r="A43" s="268">
        <f t="shared" si="0"/>
        <v>34</v>
      </c>
      <c r="B43" s="62">
        <v>43935</v>
      </c>
      <c r="C43" s="232" t="s">
        <v>245</v>
      </c>
      <c r="D43" s="232" t="s">
        <v>437</v>
      </c>
      <c r="E43" s="232" t="s">
        <v>140</v>
      </c>
      <c r="F43" s="64">
        <v>10005542702</v>
      </c>
      <c r="G43" s="65" t="s">
        <v>438</v>
      </c>
      <c r="H43" s="235" t="s">
        <v>192</v>
      </c>
      <c r="I43" s="234" t="s">
        <v>182</v>
      </c>
      <c r="J43" s="234" t="s">
        <v>242</v>
      </c>
      <c r="K43" s="234" t="s">
        <v>220</v>
      </c>
      <c r="L43" s="9">
        <v>208</v>
      </c>
      <c r="M43" s="9">
        <v>9.2307692307692317</v>
      </c>
      <c r="N43" s="9">
        <v>0</v>
      </c>
      <c r="O43" s="9">
        <v>2</v>
      </c>
      <c r="P43" s="9">
        <v>0</v>
      </c>
      <c r="Q43" s="9">
        <v>0</v>
      </c>
      <c r="R43" s="9">
        <v>0</v>
      </c>
      <c r="S43" s="10">
        <v>24</v>
      </c>
      <c r="T43" s="68">
        <v>192</v>
      </c>
      <c r="U43" s="68">
        <v>15</v>
      </c>
      <c r="V43" s="68"/>
      <c r="W43" s="68"/>
      <c r="X43" s="68">
        <v>30</v>
      </c>
      <c r="Y43" s="69">
        <v>0</v>
      </c>
      <c r="Z43" s="68">
        <v>0</v>
      </c>
      <c r="AA43" s="69">
        <v>0</v>
      </c>
      <c r="AB43" s="68">
        <v>0</v>
      </c>
      <c r="AC43" s="69">
        <v>0</v>
      </c>
      <c r="AD43" s="68">
        <v>0</v>
      </c>
      <c r="AE43" s="69">
        <v>0</v>
      </c>
      <c r="AF43" s="68">
        <v>0</v>
      </c>
      <c r="AG43" s="69">
        <v>0</v>
      </c>
      <c r="AH43" s="68">
        <v>0</v>
      </c>
      <c r="AI43" s="70">
        <v>20</v>
      </c>
      <c r="AJ43" s="70">
        <v>0</v>
      </c>
      <c r="AK43" s="70">
        <v>0</v>
      </c>
      <c r="AL43" s="11">
        <v>40</v>
      </c>
      <c r="AM43" s="68">
        <v>10</v>
      </c>
      <c r="AN43" s="68"/>
      <c r="AO43" s="68"/>
      <c r="AP43" s="68"/>
      <c r="AQ43" s="68"/>
      <c r="AR43" s="71">
        <v>256.23076923076923</v>
      </c>
      <c r="AS43" s="72"/>
      <c r="AT43" s="72"/>
      <c r="AU43" s="68">
        <v>231.8753846153846</v>
      </c>
      <c r="AV43" s="68">
        <v>928429.03999999992</v>
      </c>
      <c r="AW43" s="68">
        <v>2</v>
      </c>
      <c r="AX43" s="8">
        <v>300000</v>
      </c>
      <c r="AY43" s="73">
        <v>0</v>
      </c>
      <c r="AZ43" s="73">
        <v>256.23076923076923</v>
      </c>
      <c r="BA43" s="14">
        <v>1028766.5384615385</v>
      </c>
      <c r="BB43" s="14">
        <v>5.1246153846153852</v>
      </c>
      <c r="BC43" s="9">
        <v>251.10615384615383</v>
      </c>
      <c r="BD43" s="229">
        <v>100</v>
      </c>
      <c r="BE43" s="230">
        <v>151.10615384615383</v>
      </c>
      <c r="BF43" s="20">
        <v>151.11000000000001</v>
      </c>
      <c r="BG43" s="21">
        <v>0</v>
      </c>
      <c r="BH43" s="1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  <c r="CV43" s="59"/>
      <c r="CW43" s="59"/>
      <c r="CX43" s="59"/>
      <c r="CY43" s="59"/>
      <c r="CZ43" s="59"/>
      <c r="DA43" s="59"/>
      <c r="DB43" s="59"/>
      <c r="DC43" s="59"/>
      <c r="DD43" s="59"/>
      <c r="DE43" s="59"/>
      <c r="DF43" s="59"/>
      <c r="DG43" s="59"/>
      <c r="DH43" s="59"/>
      <c r="DI43" s="59"/>
      <c r="DJ43" s="59"/>
      <c r="DK43" s="59"/>
      <c r="DL43" s="59"/>
      <c r="DM43" s="59"/>
      <c r="DN43" s="59"/>
      <c r="DO43" s="59"/>
      <c r="DP43" s="59"/>
      <c r="DQ43" s="59"/>
      <c r="DR43" s="59"/>
      <c r="DS43" s="59"/>
      <c r="DT43" s="59"/>
      <c r="DU43" s="59"/>
      <c r="DV43" s="59"/>
      <c r="DW43" s="59"/>
      <c r="DX43" s="59"/>
      <c r="DY43" s="59"/>
      <c r="DZ43" s="59"/>
      <c r="EA43" s="59"/>
      <c r="EB43" s="59"/>
      <c r="EC43" s="59"/>
      <c r="ED43" s="59"/>
      <c r="EE43" s="59"/>
      <c r="EF43" s="59"/>
      <c r="EG43" s="59"/>
      <c r="EH43" s="59"/>
      <c r="EI43" s="59"/>
      <c r="EJ43" s="59"/>
      <c r="EK43" s="59"/>
      <c r="EL43" s="59"/>
      <c r="EM43" s="59"/>
      <c r="EN43" s="59"/>
      <c r="EO43" s="59"/>
      <c r="EP43" s="59"/>
      <c r="EQ43" s="59"/>
      <c r="ER43" s="59"/>
      <c r="ES43" s="59"/>
      <c r="ET43" s="59"/>
      <c r="EU43" s="59"/>
      <c r="EV43" s="59"/>
      <c r="EW43" s="59"/>
      <c r="EX43" s="59"/>
      <c r="EY43" s="59"/>
      <c r="EZ43" s="59"/>
      <c r="FA43" s="59"/>
      <c r="FB43" s="59"/>
      <c r="FC43" s="59"/>
      <c r="FD43" s="59"/>
      <c r="FE43" s="59"/>
      <c r="FF43" s="59"/>
      <c r="FG43" s="59"/>
      <c r="FH43" s="59"/>
      <c r="FI43" s="59"/>
      <c r="FJ43" s="59"/>
      <c r="FK43" s="59"/>
      <c r="FL43" s="59"/>
      <c r="FM43" s="59"/>
      <c r="FN43" s="59"/>
      <c r="FO43" s="59"/>
      <c r="FP43" s="59"/>
      <c r="FQ43" s="59"/>
      <c r="FR43" s="59"/>
      <c r="FS43" s="59"/>
      <c r="FT43" s="59"/>
      <c r="FU43" s="59"/>
      <c r="FV43" s="59"/>
      <c r="FW43" s="59"/>
      <c r="FX43" s="59"/>
      <c r="FY43" s="59"/>
      <c r="FZ43" s="59"/>
      <c r="GA43" s="59"/>
      <c r="GB43" s="59"/>
      <c r="GC43" s="59"/>
      <c r="GD43" s="59"/>
      <c r="GE43" s="59"/>
      <c r="GF43" s="59"/>
      <c r="GG43" s="59"/>
      <c r="GH43" s="59"/>
      <c r="GI43" s="59"/>
      <c r="GJ43" s="59"/>
      <c r="GK43" s="59"/>
      <c r="GL43" s="59"/>
      <c r="GM43" s="59"/>
      <c r="GN43" s="59"/>
      <c r="GO43" s="59"/>
      <c r="GP43" s="59"/>
      <c r="GQ43" s="59"/>
      <c r="GR43" s="59"/>
      <c r="GS43" s="59"/>
      <c r="GT43" s="59"/>
      <c r="GU43" s="59"/>
      <c r="GV43" s="59"/>
      <c r="GW43" s="59"/>
      <c r="GX43" s="59"/>
      <c r="GY43" s="59"/>
      <c r="GZ43" s="59"/>
      <c r="HA43" s="59"/>
      <c r="HB43" s="59"/>
      <c r="HC43" s="59"/>
      <c r="HD43" s="59"/>
      <c r="HE43" s="59"/>
      <c r="HF43" s="59"/>
      <c r="HG43" s="59"/>
      <c r="HH43" s="59"/>
      <c r="HI43" s="59"/>
      <c r="HJ43" s="59"/>
      <c r="HK43" s="59"/>
      <c r="HL43" s="59"/>
      <c r="HM43" s="59"/>
      <c r="HN43" s="59"/>
      <c r="HO43" s="59"/>
      <c r="HP43" s="59"/>
      <c r="HQ43" s="59"/>
      <c r="HR43" s="59"/>
      <c r="HS43" s="59"/>
      <c r="HT43" s="59"/>
      <c r="HU43" s="59"/>
      <c r="HV43" s="59"/>
      <c r="HW43" s="59"/>
      <c r="HX43" s="59"/>
      <c r="HY43" s="59"/>
      <c r="HZ43" s="59"/>
      <c r="IA43" s="59"/>
      <c r="IB43" s="59"/>
      <c r="IC43" s="59"/>
      <c r="ID43" s="59"/>
      <c r="IE43" s="59"/>
      <c r="IF43" s="59"/>
      <c r="IG43" s="59"/>
      <c r="IH43" s="59"/>
      <c r="II43" s="59"/>
      <c r="IJ43" s="59"/>
      <c r="IK43" s="59"/>
      <c r="IL43" s="59"/>
      <c r="IM43" s="59"/>
      <c r="IN43" s="59"/>
      <c r="IO43" s="59"/>
      <c r="IP43" s="59"/>
      <c r="IQ43" s="59"/>
      <c r="IR43" s="59"/>
      <c r="IS43" s="59"/>
      <c r="IT43" s="59"/>
      <c r="IU43" s="59"/>
      <c r="IV43" s="59"/>
      <c r="IW43" s="59"/>
      <c r="IX43" s="59"/>
      <c r="IY43" s="59"/>
      <c r="IZ43" s="59"/>
      <c r="JA43" s="59"/>
      <c r="JB43" s="59"/>
      <c r="JC43" s="59"/>
      <c r="JD43" s="59"/>
      <c r="JE43" s="59"/>
      <c r="JF43" s="59"/>
      <c r="JG43" s="59"/>
      <c r="JH43" s="59"/>
      <c r="JI43" s="59"/>
    </row>
    <row r="44" spans="1:269" s="79" customFormat="1" ht="81.75" customHeight="1">
      <c r="A44" s="268">
        <f t="shared" si="0"/>
        <v>35</v>
      </c>
      <c r="B44" s="62">
        <v>44040</v>
      </c>
      <c r="C44" s="232" t="s">
        <v>246</v>
      </c>
      <c r="D44" s="232" t="s">
        <v>439</v>
      </c>
      <c r="E44" s="232" t="s">
        <v>141</v>
      </c>
      <c r="F44" s="64">
        <v>10005543695</v>
      </c>
      <c r="G44" s="65" t="s">
        <v>440</v>
      </c>
      <c r="H44" s="235" t="s">
        <v>192</v>
      </c>
      <c r="I44" s="234" t="s">
        <v>182</v>
      </c>
      <c r="J44" s="234" t="s">
        <v>242</v>
      </c>
      <c r="K44" s="234" t="s">
        <v>220</v>
      </c>
      <c r="L44" s="9">
        <v>208</v>
      </c>
      <c r="M44" s="9">
        <v>9.2307692307692317</v>
      </c>
      <c r="N44" s="9">
        <v>0</v>
      </c>
      <c r="O44" s="9">
        <v>2</v>
      </c>
      <c r="P44" s="9">
        <v>0</v>
      </c>
      <c r="Q44" s="9">
        <v>0</v>
      </c>
      <c r="R44" s="9">
        <v>0</v>
      </c>
      <c r="S44" s="10">
        <v>24</v>
      </c>
      <c r="T44" s="68">
        <v>192</v>
      </c>
      <c r="U44" s="68">
        <v>15</v>
      </c>
      <c r="V44" s="68"/>
      <c r="W44" s="68"/>
      <c r="X44" s="68">
        <v>30</v>
      </c>
      <c r="Y44" s="69">
        <v>0</v>
      </c>
      <c r="Z44" s="68">
        <v>0</v>
      </c>
      <c r="AA44" s="69">
        <v>0</v>
      </c>
      <c r="AB44" s="68">
        <v>0</v>
      </c>
      <c r="AC44" s="69">
        <v>0</v>
      </c>
      <c r="AD44" s="68">
        <v>0</v>
      </c>
      <c r="AE44" s="69">
        <v>0</v>
      </c>
      <c r="AF44" s="68">
        <v>0</v>
      </c>
      <c r="AG44" s="69">
        <v>0</v>
      </c>
      <c r="AH44" s="68">
        <v>0</v>
      </c>
      <c r="AI44" s="70">
        <v>20</v>
      </c>
      <c r="AJ44" s="70">
        <v>0</v>
      </c>
      <c r="AK44" s="70">
        <v>0</v>
      </c>
      <c r="AL44" s="11">
        <v>40</v>
      </c>
      <c r="AM44" s="68">
        <v>10</v>
      </c>
      <c r="AN44" s="68"/>
      <c r="AO44" s="68"/>
      <c r="AP44" s="68"/>
      <c r="AQ44" s="68"/>
      <c r="AR44" s="71">
        <v>256.23076923076923</v>
      </c>
      <c r="AS44" s="72"/>
      <c r="AT44" s="72"/>
      <c r="AU44" s="68">
        <v>231.8753846153846</v>
      </c>
      <c r="AV44" s="68">
        <v>928429.03999999992</v>
      </c>
      <c r="AW44" s="68">
        <v>4</v>
      </c>
      <c r="AX44" s="8">
        <v>600000</v>
      </c>
      <c r="AY44" s="73">
        <v>0</v>
      </c>
      <c r="AZ44" s="73">
        <v>256.23076923076923</v>
      </c>
      <c r="BA44" s="14">
        <v>1028766.5384615385</v>
      </c>
      <c r="BB44" s="14">
        <v>5.1246153846153852</v>
      </c>
      <c r="BC44" s="9">
        <v>251.10615384615383</v>
      </c>
      <c r="BD44" s="229">
        <v>100</v>
      </c>
      <c r="BE44" s="230">
        <v>151.10615384615383</v>
      </c>
      <c r="BF44" s="20">
        <v>151.11000000000001</v>
      </c>
      <c r="BG44" s="21">
        <v>0</v>
      </c>
      <c r="BH44" s="1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9"/>
      <c r="CV44" s="59"/>
      <c r="CW44" s="59"/>
      <c r="CX44" s="59"/>
      <c r="CY44" s="59"/>
      <c r="CZ44" s="59"/>
      <c r="DA44" s="59"/>
      <c r="DB44" s="59"/>
      <c r="DC44" s="59"/>
      <c r="DD44" s="59"/>
      <c r="DE44" s="59"/>
      <c r="DF44" s="59"/>
      <c r="DG44" s="59"/>
      <c r="DH44" s="59"/>
      <c r="DI44" s="59"/>
      <c r="DJ44" s="59"/>
      <c r="DK44" s="59"/>
      <c r="DL44" s="59"/>
      <c r="DM44" s="59"/>
      <c r="DN44" s="59"/>
      <c r="DO44" s="59"/>
      <c r="DP44" s="59"/>
      <c r="DQ44" s="59"/>
      <c r="DR44" s="59"/>
      <c r="DS44" s="59"/>
      <c r="DT44" s="59"/>
      <c r="DU44" s="59"/>
      <c r="DV44" s="59"/>
      <c r="DW44" s="59"/>
      <c r="DX44" s="59"/>
      <c r="DY44" s="59"/>
      <c r="DZ44" s="59"/>
      <c r="EA44" s="59"/>
      <c r="EB44" s="59"/>
      <c r="EC44" s="59"/>
      <c r="ED44" s="59"/>
      <c r="EE44" s="59"/>
      <c r="EF44" s="59"/>
      <c r="EG44" s="59"/>
      <c r="EH44" s="59"/>
      <c r="EI44" s="59"/>
      <c r="EJ44" s="59"/>
      <c r="EK44" s="59"/>
      <c r="EL44" s="59"/>
      <c r="EM44" s="59"/>
      <c r="EN44" s="59"/>
      <c r="EO44" s="59"/>
      <c r="EP44" s="59"/>
      <c r="EQ44" s="59"/>
      <c r="ER44" s="59"/>
      <c r="ES44" s="59"/>
      <c r="ET44" s="59"/>
      <c r="EU44" s="59"/>
      <c r="EV44" s="59"/>
      <c r="EW44" s="59"/>
      <c r="EX44" s="59"/>
      <c r="EY44" s="59"/>
      <c r="EZ44" s="59"/>
      <c r="FA44" s="59"/>
      <c r="FB44" s="59"/>
      <c r="FC44" s="59"/>
      <c r="FD44" s="59"/>
      <c r="FE44" s="59"/>
      <c r="FF44" s="59"/>
      <c r="FG44" s="59"/>
      <c r="FH44" s="59"/>
      <c r="FI44" s="59"/>
      <c r="FJ44" s="59"/>
      <c r="FK44" s="59"/>
      <c r="FL44" s="59"/>
      <c r="FM44" s="59"/>
      <c r="FN44" s="59"/>
      <c r="FO44" s="59"/>
      <c r="FP44" s="59"/>
      <c r="FQ44" s="59"/>
      <c r="FR44" s="59"/>
      <c r="FS44" s="59"/>
      <c r="FT44" s="59"/>
      <c r="FU44" s="59"/>
      <c r="FV44" s="59"/>
      <c r="FW44" s="59"/>
      <c r="FX44" s="59"/>
      <c r="FY44" s="59"/>
      <c r="FZ44" s="59"/>
      <c r="GA44" s="59"/>
      <c r="GB44" s="59"/>
      <c r="GC44" s="59"/>
      <c r="GD44" s="59"/>
      <c r="GE44" s="59"/>
      <c r="GF44" s="59"/>
      <c r="GG44" s="59"/>
      <c r="GH44" s="59"/>
      <c r="GI44" s="59"/>
      <c r="GJ44" s="59"/>
      <c r="GK44" s="59"/>
      <c r="GL44" s="59"/>
      <c r="GM44" s="59"/>
      <c r="GN44" s="59"/>
      <c r="GO44" s="59"/>
      <c r="GP44" s="59"/>
      <c r="GQ44" s="59"/>
      <c r="GR44" s="59"/>
      <c r="GS44" s="59"/>
      <c r="GT44" s="59"/>
      <c r="GU44" s="59"/>
      <c r="GV44" s="59"/>
      <c r="GW44" s="59"/>
      <c r="GX44" s="59"/>
      <c r="GY44" s="59"/>
      <c r="GZ44" s="59"/>
      <c r="HA44" s="59"/>
      <c r="HB44" s="59"/>
      <c r="HC44" s="59"/>
      <c r="HD44" s="59"/>
      <c r="HE44" s="59"/>
      <c r="HF44" s="59"/>
      <c r="HG44" s="59"/>
      <c r="HH44" s="59"/>
      <c r="HI44" s="59"/>
      <c r="HJ44" s="59"/>
      <c r="HK44" s="59"/>
      <c r="HL44" s="59"/>
      <c r="HM44" s="59"/>
      <c r="HN44" s="59"/>
      <c r="HO44" s="59"/>
      <c r="HP44" s="59"/>
      <c r="HQ44" s="59"/>
      <c r="HR44" s="59"/>
      <c r="HS44" s="59"/>
      <c r="HT44" s="59"/>
      <c r="HU44" s="59"/>
      <c r="HV44" s="59"/>
      <c r="HW44" s="59"/>
      <c r="HX44" s="59"/>
      <c r="HY44" s="59"/>
      <c r="HZ44" s="59"/>
      <c r="IA44" s="59"/>
      <c r="IB44" s="59"/>
      <c r="IC44" s="59"/>
      <c r="ID44" s="59"/>
      <c r="IE44" s="59"/>
      <c r="IF44" s="59"/>
      <c r="IG44" s="59"/>
      <c r="IH44" s="59"/>
      <c r="II44" s="59"/>
      <c r="IJ44" s="59"/>
      <c r="IK44" s="59"/>
      <c r="IL44" s="59"/>
      <c r="IM44" s="59"/>
      <c r="IN44" s="59"/>
      <c r="IO44" s="59"/>
      <c r="IP44" s="59"/>
      <c r="IQ44" s="59"/>
      <c r="IR44" s="59"/>
      <c r="IS44" s="59"/>
      <c r="IT44" s="59"/>
      <c r="IU44" s="59"/>
      <c r="IV44" s="59"/>
      <c r="IW44" s="59"/>
      <c r="IX44" s="59"/>
      <c r="IY44" s="59"/>
      <c r="IZ44" s="59"/>
      <c r="JA44" s="59"/>
      <c r="JB44" s="59"/>
      <c r="JC44" s="59"/>
      <c r="JD44" s="59"/>
      <c r="JE44" s="59"/>
      <c r="JF44" s="59"/>
      <c r="JG44" s="59"/>
      <c r="JH44" s="59"/>
      <c r="JI44" s="59"/>
    </row>
    <row r="45" spans="1:269" s="79" customFormat="1" ht="81.75" customHeight="1">
      <c r="A45" s="268">
        <f t="shared" si="0"/>
        <v>36</v>
      </c>
      <c r="B45" s="62">
        <v>44425</v>
      </c>
      <c r="C45" s="232" t="s">
        <v>264</v>
      </c>
      <c r="D45" s="232" t="s">
        <v>441</v>
      </c>
      <c r="E45" s="232" t="s">
        <v>155</v>
      </c>
      <c r="F45" s="64">
        <v>10005549917</v>
      </c>
      <c r="G45" s="65" t="s">
        <v>442</v>
      </c>
      <c r="H45" s="235" t="s">
        <v>192</v>
      </c>
      <c r="I45" s="234" t="s">
        <v>182</v>
      </c>
      <c r="J45" s="234" t="s">
        <v>242</v>
      </c>
      <c r="K45" s="234" t="s">
        <v>220</v>
      </c>
      <c r="L45" s="9">
        <v>208</v>
      </c>
      <c r="M45" s="9">
        <v>9.2307692307692317</v>
      </c>
      <c r="N45" s="9">
        <v>0</v>
      </c>
      <c r="O45" s="9">
        <v>2</v>
      </c>
      <c r="P45" s="9">
        <v>0</v>
      </c>
      <c r="Q45" s="9">
        <v>0</v>
      </c>
      <c r="R45" s="9">
        <v>0</v>
      </c>
      <c r="S45" s="10">
        <v>24</v>
      </c>
      <c r="T45" s="68">
        <v>192</v>
      </c>
      <c r="U45" s="68">
        <v>15</v>
      </c>
      <c r="V45" s="68"/>
      <c r="W45" s="68"/>
      <c r="X45" s="68">
        <v>30</v>
      </c>
      <c r="Y45" s="69">
        <v>0</v>
      </c>
      <c r="Z45" s="68">
        <v>0</v>
      </c>
      <c r="AA45" s="69">
        <v>0</v>
      </c>
      <c r="AB45" s="68">
        <v>0</v>
      </c>
      <c r="AC45" s="69">
        <v>0</v>
      </c>
      <c r="AD45" s="68">
        <v>0</v>
      </c>
      <c r="AE45" s="69">
        <v>0</v>
      </c>
      <c r="AF45" s="68">
        <v>0</v>
      </c>
      <c r="AG45" s="69">
        <v>0</v>
      </c>
      <c r="AH45" s="68">
        <v>0</v>
      </c>
      <c r="AI45" s="70">
        <v>20</v>
      </c>
      <c r="AJ45" s="70">
        <v>0</v>
      </c>
      <c r="AK45" s="70">
        <v>0</v>
      </c>
      <c r="AL45" s="11">
        <v>40</v>
      </c>
      <c r="AM45" s="68">
        <v>10</v>
      </c>
      <c r="AN45" s="68"/>
      <c r="AO45" s="68"/>
      <c r="AP45" s="68"/>
      <c r="AQ45" s="68"/>
      <c r="AR45" s="71">
        <v>256.23076923076923</v>
      </c>
      <c r="AS45" s="72"/>
      <c r="AT45" s="72"/>
      <c r="AU45" s="68">
        <v>231.8753846153846</v>
      </c>
      <c r="AV45" s="68">
        <v>928429.03999999992</v>
      </c>
      <c r="AW45" s="68">
        <v>0</v>
      </c>
      <c r="AX45" s="8">
        <v>0</v>
      </c>
      <c r="AY45" s="73">
        <v>0</v>
      </c>
      <c r="AZ45" s="73">
        <v>256.23076923076923</v>
      </c>
      <c r="BA45" s="14">
        <v>1028766.5384615385</v>
      </c>
      <c r="BB45" s="14">
        <v>5.1246153846153852</v>
      </c>
      <c r="BC45" s="9">
        <v>251.10615384615383</v>
      </c>
      <c r="BD45" s="229">
        <v>100</v>
      </c>
      <c r="BE45" s="230">
        <v>151.10615384615383</v>
      </c>
      <c r="BF45" s="20">
        <v>151.11000000000001</v>
      </c>
      <c r="BG45" s="21">
        <v>0</v>
      </c>
      <c r="BH45" s="1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  <c r="CW45" s="59"/>
      <c r="CX45" s="59"/>
      <c r="CY45" s="59"/>
      <c r="CZ45" s="59"/>
      <c r="DA45" s="59"/>
      <c r="DB45" s="59"/>
      <c r="DC45" s="59"/>
      <c r="DD45" s="59"/>
      <c r="DE45" s="59"/>
      <c r="DF45" s="59"/>
      <c r="DG45" s="59"/>
      <c r="DH45" s="59"/>
      <c r="DI45" s="59"/>
      <c r="DJ45" s="59"/>
      <c r="DK45" s="59"/>
      <c r="DL45" s="59"/>
      <c r="DM45" s="59"/>
      <c r="DN45" s="59"/>
      <c r="DO45" s="59"/>
      <c r="DP45" s="59"/>
      <c r="DQ45" s="59"/>
      <c r="DR45" s="59"/>
      <c r="DS45" s="59"/>
      <c r="DT45" s="59"/>
      <c r="DU45" s="59"/>
      <c r="DV45" s="59"/>
      <c r="DW45" s="59"/>
      <c r="DX45" s="59"/>
      <c r="DY45" s="59"/>
      <c r="DZ45" s="59"/>
      <c r="EA45" s="59"/>
      <c r="EB45" s="59"/>
      <c r="EC45" s="59"/>
      <c r="ED45" s="59"/>
      <c r="EE45" s="59"/>
      <c r="EF45" s="59"/>
      <c r="EG45" s="59"/>
      <c r="EH45" s="59"/>
      <c r="EI45" s="59"/>
      <c r="EJ45" s="59"/>
      <c r="EK45" s="59"/>
      <c r="EL45" s="59"/>
      <c r="EM45" s="59"/>
      <c r="EN45" s="59"/>
      <c r="EO45" s="59"/>
      <c r="EP45" s="59"/>
      <c r="EQ45" s="59"/>
      <c r="ER45" s="59"/>
      <c r="ES45" s="59"/>
      <c r="ET45" s="59"/>
      <c r="EU45" s="59"/>
      <c r="EV45" s="59"/>
      <c r="EW45" s="59"/>
      <c r="EX45" s="59"/>
      <c r="EY45" s="59"/>
      <c r="EZ45" s="59"/>
      <c r="FA45" s="59"/>
      <c r="FB45" s="59"/>
      <c r="FC45" s="59"/>
      <c r="FD45" s="59"/>
      <c r="FE45" s="59"/>
      <c r="FF45" s="59"/>
      <c r="FG45" s="59"/>
      <c r="FH45" s="59"/>
      <c r="FI45" s="59"/>
      <c r="FJ45" s="59"/>
      <c r="FK45" s="59"/>
      <c r="FL45" s="59"/>
      <c r="FM45" s="59"/>
      <c r="FN45" s="59"/>
      <c r="FO45" s="59"/>
      <c r="FP45" s="59"/>
      <c r="FQ45" s="59"/>
      <c r="FR45" s="59"/>
      <c r="FS45" s="59"/>
      <c r="FT45" s="59"/>
      <c r="FU45" s="59"/>
      <c r="FV45" s="59"/>
      <c r="FW45" s="59"/>
      <c r="FX45" s="59"/>
      <c r="FY45" s="59"/>
      <c r="FZ45" s="59"/>
      <c r="GA45" s="59"/>
      <c r="GB45" s="59"/>
      <c r="GC45" s="59"/>
      <c r="GD45" s="59"/>
      <c r="GE45" s="59"/>
      <c r="GF45" s="59"/>
      <c r="GG45" s="59"/>
      <c r="GH45" s="59"/>
      <c r="GI45" s="59"/>
      <c r="GJ45" s="59"/>
      <c r="GK45" s="59"/>
      <c r="GL45" s="59"/>
      <c r="GM45" s="59"/>
      <c r="GN45" s="59"/>
      <c r="GO45" s="59"/>
      <c r="GP45" s="59"/>
      <c r="GQ45" s="59"/>
      <c r="GR45" s="59"/>
      <c r="GS45" s="59"/>
      <c r="GT45" s="59"/>
      <c r="GU45" s="59"/>
      <c r="GV45" s="59"/>
      <c r="GW45" s="59"/>
      <c r="GX45" s="59"/>
      <c r="GY45" s="59"/>
      <c r="GZ45" s="59"/>
      <c r="HA45" s="59"/>
      <c r="HB45" s="59"/>
      <c r="HC45" s="59"/>
      <c r="HD45" s="59"/>
      <c r="HE45" s="59"/>
      <c r="HF45" s="59"/>
      <c r="HG45" s="59"/>
      <c r="HH45" s="59"/>
      <c r="HI45" s="59"/>
      <c r="HJ45" s="59"/>
      <c r="HK45" s="59"/>
      <c r="HL45" s="59"/>
      <c r="HM45" s="59"/>
      <c r="HN45" s="59"/>
      <c r="HO45" s="59"/>
      <c r="HP45" s="59"/>
      <c r="HQ45" s="59"/>
      <c r="HR45" s="59"/>
      <c r="HS45" s="59"/>
      <c r="HT45" s="59"/>
      <c r="HU45" s="59"/>
      <c r="HV45" s="59"/>
      <c r="HW45" s="59"/>
      <c r="HX45" s="59"/>
      <c r="HY45" s="59"/>
      <c r="HZ45" s="59"/>
      <c r="IA45" s="59"/>
      <c r="IB45" s="59"/>
      <c r="IC45" s="59"/>
      <c r="ID45" s="59"/>
      <c r="IE45" s="59"/>
      <c r="IF45" s="59"/>
      <c r="IG45" s="59"/>
      <c r="IH45" s="59"/>
      <c r="II45" s="59"/>
      <c r="IJ45" s="59"/>
      <c r="IK45" s="59"/>
      <c r="IL45" s="59"/>
      <c r="IM45" s="59"/>
      <c r="IN45" s="59"/>
      <c r="IO45" s="59"/>
      <c r="IP45" s="59"/>
      <c r="IQ45" s="59"/>
      <c r="IR45" s="59"/>
      <c r="IS45" s="59"/>
      <c r="IT45" s="59"/>
      <c r="IU45" s="59"/>
      <c r="IV45" s="59"/>
      <c r="IW45" s="59"/>
      <c r="IX45" s="59"/>
      <c r="IY45" s="59"/>
      <c r="IZ45" s="59"/>
      <c r="JA45" s="59"/>
      <c r="JB45" s="59"/>
      <c r="JC45" s="59"/>
      <c r="JD45" s="59"/>
      <c r="JE45" s="59"/>
      <c r="JF45" s="59"/>
      <c r="JG45" s="59"/>
      <c r="JH45" s="59"/>
      <c r="JI45" s="59"/>
    </row>
    <row r="46" spans="1:269" s="79" customFormat="1" ht="81.75" customHeight="1">
      <c r="A46" s="268">
        <f t="shared" si="0"/>
        <v>37</v>
      </c>
      <c r="B46" s="62">
        <v>44480</v>
      </c>
      <c r="C46" s="232" t="s">
        <v>247</v>
      </c>
      <c r="D46" s="232" t="s">
        <v>443</v>
      </c>
      <c r="E46" s="232" t="s">
        <v>142</v>
      </c>
      <c r="F46" s="64">
        <v>10005541854</v>
      </c>
      <c r="G46" s="65">
        <v>40494730</v>
      </c>
      <c r="H46" s="235" t="s">
        <v>192</v>
      </c>
      <c r="I46" s="234" t="s">
        <v>182</v>
      </c>
      <c r="J46" s="234" t="s">
        <v>242</v>
      </c>
      <c r="K46" s="234" t="s">
        <v>220</v>
      </c>
      <c r="L46" s="9">
        <v>208</v>
      </c>
      <c r="M46" s="9">
        <v>8.8461538461538467</v>
      </c>
      <c r="N46" s="9">
        <v>2</v>
      </c>
      <c r="O46" s="9">
        <v>2</v>
      </c>
      <c r="P46" s="9">
        <v>0</v>
      </c>
      <c r="Q46" s="9">
        <v>1</v>
      </c>
      <c r="R46" s="9">
        <v>0</v>
      </c>
      <c r="S46" s="10">
        <v>23</v>
      </c>
      <c r="T46" s="68">
        <v>184</v>
      </c>
      <c r="U46" s="71">
        <v>10</v>
      </c>
      <c r="V46" s="68"/>
      <c r="W46" s="68"/>
      <c r="X46" s="68">
        <v>30</v>
      </c>
      <c r="Y46" s="69">
        <v>0</v>
      </c>
      <c r="Z46" s="68">
        <v>0</v>
      </c>
      <c r="AA46" s="69">
        <v>0</v>
      </c>
      <c r="AB46" s="68">
        <v>0</v>
      </c>
      <c r="AC46" s="69">
        <v>0</v>
      </c>
      <c r="AD46" s="68">
        <v>0</v>
      </c>
      <c r="AE46" s="69">
        <v>0</v>
      </c>
      <c r="AF46" s="68">
        <v>0</v>
      </c>
      <c r="AG46" s="69">
        <v>0</v>
      </c>
      <c r="AH46" s="68">
        <v>0</v>
      </c>
      <c r="AI46" s="70">
        <v>17</v>
      </c>
      <c r="AJ46" s="70">
        <v>0</v>
      </c>
      <c r="AK46" s="70">
        <v>0</v>
      </c>
      <c r="AL46" s="11">
        <v>34</v>
      </c>
      <c r="AM46" s="68">
        <v>8.5</v>
      </c>
      <c r="AN46" s="68"/>
      <c r="AO46" s="68"/>
      <c r="AP46" s="68"/>
      <c r="AQ46" s="68"/>
      <c r="AR46" s="71">
        <v>241.34615384615384</v>
      </c>
      <c r="AS46" s="72"/>
      <c r="AT46" s="72"/>
      <c r="AU46" s="68">
        <v>219.17307692307691</v>
      </c>
      <c r="AV46" s="68">
        <v>877568.99999999988</v>
      </c>
      <c r="AW46" s="68">
        <v>0</v>
      </c>
      <c r="AX46" s="8">
        <v>0</v>
      </c>
      <c r="AY46" s="73">
        <v>0</v>
      </c>
      <c r="AZ46" s="73">
        <v>241.34615384615384</v>
      </c>
      <c r="BA46" s="14">
        <v>969004.80769230763</v>
      </c>
      <c r="BB46" s="14">
        <v>4.8269230769230766</v>
      </c>
      <c r="BC46" s="9">
        <v>236.51923076923077</v>
      </c>
      <c r="BD46" s="229">
        <v>50</v>
      </c>
      <c r="BE46" s="230">
        <v>186.51923076923077</v>
      </c>
      <c r="BF46" s="20">
        <v>186.52</v>
      </c>
      <c r="BG46" s="21">
        <v>0</v>
      </c>
      <c r="BH46" s="1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  <c r="CE46" s="59"/>
      <c r="CF46" s="59"/>
      <c r="CG46" s="59"/>
      <c r="CH46" s="59"/>
      <c r="CI46" s="59"/>
      <c r="CJ46" s="59"/>
      <c r="CK46" s="59"/>
      <c r="CL46" s="59"/>
      <c r="CM46" s="59"/>
      <c r="CN46" s="59"/>
      <c r="CO46" s="59"/>
      <c r="CP46" s="59"/>
      <c r="CQ46" s="59"/>
      <c r="CR46" s="59"/>
      <c r="CS46" s="59"/>
      <c r="CT46" s="59"/>
      <c r="CU46" s="59"/>
      <c r="CV46" s="59"/>
      <c r="CW46" s="59"/>
      <c r="CX46" s="59"/>
      <c r="CY46" s="59"/>
      <c r="CZ46" s="59"/>
      <c r="DA46" s="59"/>
      <c r="DB46" s="59"/>
      <c r="DC46" s="59"/>
      <c r="DD46" s="59"/>
      <c r="DE46" s="59"/>
      <c r="DF46" s="59"/>
      <c r="DG46" s="59"/>
      <c r="DH46" s="59"/>
      <c r="DI46" s="59"/>
      <c r="DJ46" s="59"/>
      <c r="DK46" s="59"/>
      <c r="DL46" s="59"/>
      <c r="DM46" s="59"/>
      <c r="DN46" s="59"/>
      <c r="DO46" s="59"/>
      <c r="DP46" s="59"/>
      <c r="DQ46" s="59"/>
      <c r="DR46" s="59"/>
      <c r="DS46" s="59"/>
      <c r="DT46" s="59"/>
      <c r="DU46" s="59"/>
      <c r="DV46" s="59"/>
      <c r="DW46" s="59"/>
      <c r="DX46" s="59"/>
      <c r="DY46" s="59"/>
      <c r="DZ46" s="59"/>
      <c r="EA46" s="59"/>
      <c r="EB46" s="59"/>
      <c r="EC46" s="59"/>
      <c r="ED46" s="59"/>
      <c r="EE46" s="59"/>
      <c r="EF46" s="59"/>
      <c r="EG46" s="59"/>
      <c r="EH46" s="59"/>
      <c r="EI46" s="59"/>
      <c r="EJ46" s="59"/>
      <c r="EK46" s="59"/>
      <c r="EL46" s="59"/>
      <c r="EM46" s="59"/>
      <c r="EN46" s="59"/>
      <c r="EO46" s="59"/>
      <c r="EP46" s="59"/>
      <c r="EQ46" s="59"/>
      <c r="ER46" s="59"/>
      <c r="ES46" s="59"/>
      <c r="ET46" s="59"/>
      <c r="EU46" s="59"/>
      <c r="EV46" s="59"/>
      <c r="EW46" s="59"/>
      <c r="EX46" s="59"/>
      <c r="EY46" s="59"/>
      <c r="EZ46" s="59"/>
      <c r="FA46" s="59"/>
      <c r="FB46" s="59"/>
      <c r="FC46" s="59"/>
      <c r="FD46" s="59"/>
      <c r="FE46" s="59"/>
      <c r="FF46" s="59"/>
      <c r="FG46" s="59"/>
      <c r="FH46" s="59"/>
      <c r="FI46" s="59"/>
      <c r="FJ46" s="59"/>
      <c r="FK46" s="59"/>
      <c r="FL46" s="59"/>
      <c r="FM46" s="59"/>
      <c r="FN46" s="59"/>
      <c r="FO46" s="59"/>
      <c r="FP46" s="59"/>
      <c r="FQ46" s="59"/>
      <c r="FR46" s="59"/>
      <c r="FS46" s="59"/>
      <c r="FT46" s="59"/>
      <c r="FU46" s="59"/>
      <c r="FV46" s="59"/>
      <c r="FW46" s="59"/>
      <c r="FX46" s="59"/>
      <c r="FY46" s="59"/>
      <c r="FZ46" s="59"/>
      <c r="GA46" s="59"/>
      <c r="GB46" s="59"/>
      <c r="GC46" s="59"/>
      <c r="GD46" s="59"/>
      <c r="GE46" s="59"/>
      <c r="GF46" s="59"/>
      <c r="GG46" s="59"/>
      <c r="GH46" s="59"/>
      <c r="GI46" s="59"/>
      <c r="GJ46" s="59"/>
      <c r="GK46" s="59"/>
      <c r="GL46" s="59"/>
      <c r="GM46" s="59"/>
      <c r="GN46" s="59"/>
      <c r="GO46" s="59"/>
      <c r="GP46" s="59"/>
      <c r="GQ46" s="59"/>
      <c r="GR46" s="59"/>
      <c r="GS46" s="59"/>
      <c r="GT46" s="59"/>
      <c r="GU46" s="59"/>
      <c r="GV46" s="59"/>
      <c r="GW46" s="59"/>
      <c r="GX46" s="59"/>
      <c r="GY46" s="59"/>
      <c r="GZ46" s="59"/>
      <c r="HA46" s="59"/>
      <c r="HB46" s="59"/>
      <c r="HC46" s="59"/>
      <c r="HD46" s="59"/>
      <c r="HE46" s="59"/>
      <c r="HF46" s="59"/>
      <c r="HG46" s="59"/>
      <c r="HH46" s="59"/>
      <c r="HI46" s="59"/>
      <c r="HJ46" s="59"/>
      <c r="HK46" s="59"/>
      <c r="HL46" s="59"/>
      <c r="HM46" s="59"/>
      <c r="HN46" s="59"/>
      <c r="HO46" s="59"/>
      <c r="HP46" s="59"/>
      <c r="HQ46" s="59"/>
      <c r="HR46" s="59"/>
      <c r="HS46" s="59"/>
      <c r="HT46" s="59"/>
      <c r="HU46" s="59"/>
      <c r="HV46" s="59"/>
      <c r="HW46" s="59"/>
      <c r="HX46" s="59"/>
      <c r="HY46" s="59"/>
      <c r="HZ46" s="59"/>
      <c r="IA46" s="59"/>
      <c r="IB46" s="59"/>
      <c r="IC46" s="59"/>
      <c r="ID46" s="59"/>
      <c r="IE46" s="59"/>
      <c r="IF46" s="59"/>
      <c r="IG46" s="59"/>
      <c r="IH46" s="59"/>
      <c r="II46" s="59"/>
      <c r="IJ46" s="59"/>
      <c r="IK46" s="59"/>
      <c r="IL46" s="59"/>
      <c r="IM46" s="59"/>
      <c r="IN46" s="59"/>
      <c r="IO46" s="59"/>
      <c r="IP46" s="59"/>
      <c r="IQ46" s="59"/>
      <c r="IR46" s="59"/>
      <c r="IS46" s="59"/>
      <c r="IT46" s="59"/>
      <c r="IU46" s="59"/>
      <c r="IV46" s="59"/>
      <c r="IW46" s="59"/>
      <c r="IX46" s="59"/>
      <c r="IY46" s="59"/>
      <c r="IZ46" s="59"/>
      <c r="JA46" s="59"/>
      <c r="JB46" s="59"/>
      <c r="JC46" s="59"/>
      <c r="JD46" s="59"/>
      <c r="JE46" s="59"/>
      <c r="JF46" s="59"/>
      <c r="JG46" s="59"/>
      <c r="JH46" s="59"/>
      <c r="JI46" s="59"/>
    </row>
    <row r="47" spans="1:269" s="79" customFormat="1" ht="81.75" customHeight="1">
      <c r="A47" s="268">
        <f t="shared" si="0"/>
        <v>38</v>
      </c>
      <c r="B47" s="62">
        <v>44522</v>
      </c>
      <c r="C47" s="232" t="s">
        <v>248</v>
      </c>
      <c r="D47" s="232" t="s">
        <v>444</v>
      </c>
      <c r="E47" s="232" t="s">
        <v>143</v>
      </c>
      <c r="F47" s="64">
        <v>10005548662</v>
      </c>
      <c r="G47" s="65" t="s">
        <v>445</v>
      </c>
      <c r="H47" s="235" t="s">
        <v>192</v>
      </c>
      <c r="I47" s="234" t="s">
        <v>182</v>
      </c>
      <c r="J47" s="234" t="s">
        <v>242</v>
      </c>
      <c r="K47" s="234" t="s">
        <v>220</v>
      </c>
      <c r="L47" s="9">
        <v>208</v>
      </c>
      <c r="M47" s="9">
        <v>9.2307692307692317</v>
      </c>
      <c r="N47" s="9">
        <v>0</v>
      </c>
      <c r="O47" s="9">
        <v>2</v>
      </c>
      <c r="P47" s="9">
        <v>0</v>
      </c>
      <c r="Q47" s="9">
        <v>0</v>
      </c>
      <c r="R47" s="9">
        <v>0</v>
      </c>
      <c r="S47" s="10">
        <v>24</v>
      </c>
      <c r="T47" s="68">
        <v>192</v>
      </c>
      <c r="U47" s="68">
        <v>15</v>
      </c>
      <c r="V47" s="68"/>
      <c r="W47" s="68"/>
      <c r="X47" s="68">
        <v>30</v>
      </c>
      <c r="Y47" s="69">
        <v>0</v>
      </c>
      <c r="Z47" s="68">
        <v>0</v>
      </c>
      <c r="AA47" s="69">
        <v>0</v>
      </c>
      <c r="AB47" s="68">
        <v>0</v>
      </c>
      <c r="AC47" s="69">
        <v>0</v>
      </c>
      <c r="AD47" s="68">
        <v>0</v>
      </c>
      <c r="AE47" s="69">
        <v>0</v>
      </c>
      <c r="AF47" s="68">
        <v>0</v>
      </c>
      <c r="AG47" s="69">
        <v>0</v>
      </c>
      <c r="AH47" s="68">
        <v>0</v>
      </c>
      <c r="AI47" s="70">
        <v>20</v>
      </c>
      <c r="AJ47" s="70">
        <v>0</v>
      </c>
      <c r="AK47" s="70">
        <v>0</v>
      </c>
      <c r="AL47" s="11">
        <v>40</v>
      </c>
      <c r="AM47" s="68">
        <v>10</v>
      </c>
      <c r="AN47" s="68"/>
      <c r="AO47" s="68"/>
      <c r="AP47" s="68"/>
      <c r="AQ47" s="68"/>
      <c r="AR47" s="71">
        <v>256.23076923076923</v>
      </c>
      <c r="AS47" s="72"/>
      <c r="AT47" s="72"/>
      <c r="AU47" s="68">
        <v>231.8753846153846</v>
      </c>
      <c r="AV47" s="68">
        <v>928429.03999999992</v>
      </c>
      <c r="AW47" s="68">
        <v>1</v>
      </c>
      <c r="AX47" s="8">
        <v>150000</v>
      </c>
      <c r="AY47" s="73">
        <v>0</v>
      </c>
      <c r="AZ47" s="73">
        <v>256.23076923076923</v>
      </c>
      <c r="BA47" s="14">
        <v>1028766.5384615385</v>
      </c>
      <c r="BB47" s="14">
        <v>5.1246153846153852</v>
      </c>
      <c r="BC47" s="9">
        <v>251.10615384615383</v>
      </c>
      <c r="BD47" s="229">
        <v>100</v>
      </c>
      <c r="BE47" s="230">
        <v>151.10615384615383</v>
      </c>
      <c r="BF47" s="20">
        <v>151.11000000000001</v>
      </c>
      <c r="BG47" s="21">
        <v>0</v>
      </c>
      <c r="BH47" s="1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59"/>
      <c r="CL47" s="59"/>
      <c r="CM47" s="59"/>
      <c r="CN47" s="59"/>
      <c r="CO47" s="59"/>
      <c r="CP47" s="59"/>
      <c r="CQ47" s="59"/>
      <c r="CR47" s="59"/>
      <c r="CS47" s="59"/>
      <c r="CT47" s="59"/>
      <c r="CU47" s="59"/>
      <c r="CV47" s="59"/>
      <c r="CW47" s="59"/>
      <c r="CX47" s="59"/>
      <c r="CY47" s="59"/>
      <c r="CZ47" s="59"/>
      <c r="DA47" s="59"/>
      <c r="DB47" s="59"/>
      <c r="DC47" s="59"/>
      <c r="DD47" s="59"/>
      <c r="DE47" s="59"/>
      <c r="DF47" s="59"/>
      <c r="DG47" s="59"/>
      <c r="DH47" s="59"/>
      <c r="DI47" s="59"/>
      <c r="DJ47" s="59"/>
      <c r="DK47" s="59"/>
      <c r="DL47" s="59"/>
      <c r="DM47" s="59"/>
      <c r="DN47" s="59"/>
      <c r="DO47" s="59"/>
      <c r="DP47" s="59"/>
      <c r="DQ47" s="59"/>
      <c r="DR47" s="59"/>
      <c r="DS47" s="59"/>
      <c r="DT47" s="59"/>
      <c r="DU47" s="59"/>
      <c r="DV47" s="59"/>
      <c r="DW47" s="59"/>
      <c r="DX47" s="59"/>
      <c r="DY47" s="59"/>
      <c r="DZ47" s="59"/>
      <c r="EA47" s="59"/>
      <c r="EB47" s="59"/>
      <c r="EC47" s="59"/>
      <c r="ED47" s="59"/>
      <c r="EE47" s="59"/>
      <c r="EF47" s="59"/>
      <c r="EG47" s="59"/>
      <c r="EH47" s="59"/>
      <c r="EI47" s="59"/>
      <c r="EJ47" s="59"/>
      <c r="EK47" s="59"/>
      <c r="EL47" s="59"/>
      <c r="EM47" s="59"/>
      <c r="EN47" s="59"/>
      <c r="EO47" s="59"/>
      <c r="EP47" s="59"/>
      <c r="EQ47" s="59"/>
      <c r="ER47" s="59"/>
      <c r="ES47" s="59"/>
      <c r="ET47" s="59"/>
      <c r="EU47" s="59"/>
      <c r="EV47" s="59"/>
      <c r="EW47" s="59"/>
      <c r="EX47" s="59"/>
      <c r="EY47" s="59"/>
      <c r="EZ47" s="59"/>
      <c r="FA47" s="59"/>
      <c r="FB47" s="59"/>
      <c r="FC47" s="59"/>
      <c r="FD47" s="59"/>
      <c r="FE47" s="59"/>
      <c r="FF47" s="59"/>
      <c r="FG47" s="59"/>
      <c r="FH47" s="59"/>
      <c r="FI47" s="59"/>
      <c r="FJ47" s="59"/>
      <c r="FK47" s="59"/>
      <c r="FL47" s="59"/>
      <c r="FM47" s="59"/>
      <c r="FN47" s="59"/>
      <c r="FO47" s="59"/>
      <c r="FP47" s="59"/>
      <c r="FQ47" s="59"/>
      <c r="FR47" s="59"/>
      <c r="FS47" s="59"/>
      <c r="FT47" s="59"/>
      <c r="FU47" s="59"/>
      <c r="FV47" s="59"/>
      <c r="FW47" s="59"/>
      <c r="FX47" s="59"/>
      <c r="FY47" s="59"/>
      <c r="FZ47" s="59"/>
      <c r="GA47" s="59"/>
      <c r="GB47" s="59"/>
      <c r="GC47" s="59"/>
      <c r="GD47" s="59"/>
      <c r="GE47" s="59"/>
      <c r="GF47" s="59"/>
      <c r="GG47" s="59"/>
      <c r="GH47" s="59"/>
      <c r="GI47" s="59"/>
      <c r="GJ47" s="59"/>
      <c r="GK47" s="59"/>
      <c r="GL47" s="59"/>
      <c r="GM47" s="59"/>
      <c r="GN47" s="59"/>
      <c r="GO47" s="59"/>
      <c r="GP47" s="59"/>
      <c r="GQ47" s="59"/>
      <c r="GR47" s="59"/>
      <c r="GS47" s="59"/>
      <c r="GT47" s="59"/>
      <c r="GU47" s="59"/>
      <c r="GV47" s="59"/>
      <c r="GW47" s="59"/>
      <c r="GX47" s="59"/>
      <c r="GY47" s="59"/>
      <c r="GZ47" s="59"/>
      <c r="HA47" s="59"/>
      <c r="HB47" s="59"/>
      <c r="HC47" s="59"/>
      <c r="HD47" s="59"/>
      <c r="HE47" s="59"/>
      <c r="HF47" s="59"/>
      <c r="HG47" s="59"/>
      <c r="HH47" s="59"/>
      <c r="HI47" s="59"/>
      <c r="HJ47" s="59"/>
      <c r="HK47" s="59"/>
      <c r="HL47" s="59"/>
      <c r="HM47" s="59"/>
      <c r="HN47" s="59"/>
      <c r="HO47" s="59"/>
      <c r="HP47" s="59"/>
      <c r="HQ47" s="59"/>
      <c r="HR47" s="59"/>
      <c r="HS47" s="59"/>
      <c r="HT47" s="59"/>
      <c r="HU47" s="59"/>
      <c r="HV47" s="59"/>
      <c r="HW47" s="59"/>
      <c r="HX47" s="59"/>
      <c r="HY47" s="59"/>
      <c r="HZ47" s="59"/>
      <c r="IA47" s="59"/>
      <c r="IB47" s="59"/>
      <c r="IC47" s="59"/>
      <c r="ID47" s="59"/>
      <c r="IE47" s="59"/>
      <c r="IF47" s="59"/>
      <c r="IG47" s="59"/>
      <c r="IH47" s="59"/>
      <c r="II47" s="59"/>
      <c r="IJ47" s="59"/>
      <c r="IK47" s="59"/>
      <c r="IL47" s="59"/>
      <c r="IM47" s="59"/>
      <c r="IN47" s="59"/>
      <c r="IO47" s="59"/>
      <c r="IP47" s="59"/>
      <c r="IQ47" s="59"/>
      <c r="IR47" s="59"/>
      <c r="IS47" s="59"/>
      <c r="IT47" s="59"/>
      <c r="IU47" s="59"/>
      <c r="IV47" s="59"/>
      <c r="IW47" s="59"/>
      <c r="IX47" s="59"/>
      <c r="IY47" s="59"/>
      <c r="IZ47" s="59"/>
      <c r="JA47" s="59"/>
      <c r="JB47" s="59"/>
      <c r="JC47" s="59"/>
      <c r="JD47" s="59"/>
      <c r="JE47" s="59"/>
      <c r="JF47" s="59"/>
      <c r="JG47" s="59"/>
      <c r="JH47" s="59"/>
      <c r="JI47" s="59"/>
    </row>
    <row r="48" spans="1:269" s="79" customFormat="1" ht="81.75" customHeight="1">
      <c r="A48" s="268">
        <f t="shared" si="0"/>
        <v>39</v>
      </c>
      <c r="B48" s="62">
        <v>44609</v>
      </c>
      <c r="C48" s="232" t="s">
        <v>260</v>
      </c>
      <c r="D48" s="232" t="s">
        <v>446</v>
      </c>
      <c r="E48" s="232" t="s">
        <v>153</v>
      </c>
      <c r="F48" s="64" t="s">
        <v>447</v>
      </c>
      <c r="G48" s="65">
        <v>171249491</v>
      </c>
      <c r="H48" s="235" t="s">
        <v>192</v>
      </c>
      <c r="I48" s="234" t="s">
        <v>182</v>
      </c>
      <c r="J48" s="234" t="s">
        <v>242</v>
      </c>
      <c r="K48" s="234" t="s">
        <v>220</v>
      </c>
      <c r="L48" s="9">
        <v>208</v>
      </c>
      <c r="M48" s="9">
        <v>9.2307692307692317</v>
      </c>
      <c r="N48" s="9">
        <v>2</v>
      </c>
      <c r="O48" s="9">
        <v>2</v>
      </c>
      <c r="P48" s="9">
        <v>0</v>
      </c>
      <c r="Q48" s="9">
        <v>0</v>
      </c>
      <c r="R48" s="9">
        <v>0</v>
      </c>
      <c r="S48" s="10">
        <v>24</v>
      </c>
      <c r="T48" s="68">
        <v>192</v>
      </c>
      <c r="U48" s="68">
        <v>15</v>
      </c>
      <c r="V48" s="68"/>
      <c r="W48" s="68"/>
      <c r="X48" s="68">
        <v>30</v>
      </c>
      <c r="Y48" s="69">
        <v>0</v>
      </c>
      <c r="Z48" s="68">
        <v>0</v>
      </c>
      <c r="AA48" s="69">
        <v>0</v>
      </c>
      <c r="AB48" s="68">
        <v>0</v>
      </c>
      <c r="AC48" s="69">
        <v>0</v>
      </c>
      <c r="AD48" s="68">
        <v>0</v>
      </c>
      <c r="AE48" s="69">
        <v>0</v>
      </c>
      <c r="AF48" s="68">
        <v>0</v>
      </c>
      <c r="AG48" s="69">
        <v>0</v>
      </c>
      <c r="AH48" s="68">
        <v>0</v>
      </c>
      <c r="AI48" s="70">
        <v>18</v>
      </c>
      <c r="AJ48" s="70">
        <v>0</v>
      </c>
      <c r="AK48" s="70">
        <v>0</v>
      </c>
      <c r="AL48" s="11">
        <v>36</v>
      </c>
      <c r="AM48" s="68">
        <v>9</v>
      </c>
      <c r="AN48" s="68"/>
      <c r="AO48" s="68"/>
      <c r="AP48" s="68"/>
      <c r="AQ48" s="68"/>
      <c r="AR48" s="71">
        <v>255.23076923076923</v>
      </c>
      <c r="AS48" s="72"/>
      <c r="AT48" s="72"/>
      <c r="AU48" s="68">
        <v>231.89538461538461</v>
      </c>
      <c r="AV48" s="68">
        <v>928509.12</v>
      </c>
      <c r="AW48" s="68">
        <v>1</v>
      </c>
      <c r="AX48" s="8">
        <v>150000</v>
      </c>
      <c r="AY48" s="73">
        <v>0</v>
      </c>
      <c r="AZ48" s="73">
        <v>255.23076923076923</v>
      </c>
      <c r="BA48" s="14">
        <v>1024751.5384615385</v>
      </c>
      <c r="BB48" s="14">
        <v>5.1046153846153848</v>
      </c>
      <c r="BC48" s="9">
        <v>250.12615384615384</v>
      </c>
      <c r="BD48" s="229">
        <v>50</v>
      </c>
      <c r="BE48" s="230">
        <v>200.12615384615384</v>
      </c>
      <c r="BF48" s="20">
        <v>200.13</v>
      </c>
      <c r="BG48" s="21">
        <v>0</v>
      </c>
      <c r="BH48" s="1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  <c r="CL48" s="59"/>
      <c r="CM48" s="59"/>
      <c r="CN48" s="59"/>
      <c r="CO48" s="59"/>
      <c r="CP48" s="59"/>
      <c r="CQ48" s="59"/>
      <c r="CR48" s="59"/>
      <c r="CS48" s="59"/>
      <c r="CT48" s="59"/>
      <c r="CU48" s="59"/>
      <c r="CV48" s="59"/>
      <c r="CW48" s="59"/>
      <c r="CX48" s="59"/>
      <c r="CY48" s="59"/>
      <c r="CZ48" s="59"/>
      <c r="DA48" s="59"/>
      <c r="DB48" s="59"/>
      <c r="DC48" s="59"/>
      <c r="DD48" s="59"/>
      <c r="DE48" s="59"/>
      <c r="DF48" s="59"/>
      <c r="DG48" s="59"/>
      <c r="DH48" s="59"/>
      <c r="DI48" s="59"/>
      <c r="DJ48" s="59"/>
      <c r="DK48" s="59"/>
      <c r="DL48" s="59"/>
      <c r="DM48" s="59"/>
      <c r="DN48" s="59"/>
      <c r="DO48" s="59"/>
      <c r="DP48" s="59"/>
      <c r="DQ48" s="59"/>
      <c r="DR48" s="59"/>
      <c r="DS48" s="59"/>
      <c r="DT48" s="59"/>
      <c r="DU48" s="59"/>
      <c r="DV48" s="59"/>
      <c r="DW48" s="59"/>
      <c r="DX48" s="59"/>
      <c r="DY48" s="59"/>
      <c r="DZ48" s="59"/>
      <c r="EA48" s="59"/>
      <c r="EB48" s="59"/>
      <c r="EC48" s="59"/>
      <c r="ED48" s="59"/>
      <c r="EE48" s="59"/>
      <c r="EF48" s="59"/>
      <c r="EG48" s="59"/>
      <c r="EH48" s="59"/>
      <c r="EI48" s="59"/>
      <c r="EJ48" s="59"/>
      <c r="EK48" s="59"/>
      <c r="EL48" s="59"/>
      <c r="EM48" s="59"/>
      <c r="EN48" s="59"/>
      <c r="EO48" s="59"/>
      <c r="EP48" s="59"/>
      <c r="EQ48" s="59"/>
      <c r="ER48" s="59"/>
      <c r="ES48" s="59"/>
      <c r="ET48" s="59"/>
      <c r="EU48" s="59"/>
      <c r="EV48" s="59"/>
      <c r="EW48" s="59"/>
      <c r="EX48" s="59"/>
      <c r="EY48" s="59"/>
      <c r="EZ48" s="59"/>
      <c r="FA48" s="59"/>
      <c r="FB48" s="59"/>
      <c r="FC48" s="59"/>
      <c r="FD48" s="59"/>
      <c r="FE48" s="59"/>
      <c r="FF48" s="59"/>
      <c r="FG48" s="59"/>
      <c r="FH48" s="59"/>
      <c r="FI48" s="59"/>
      <c r="FJ48" s="59"/>
      <c r="FK48" s="59"/>
      <c r="FL48" s="59"/>
      <c r="FM48" s="59"/>
      <c r="FN48" s="59"/>
      <c r="FO48" s="59"/>
      <c r="FP48" s="59"/>
      <c r="FQ48" s="59"/>
      <c r="FR48" s="59"/>
      <c r="FS48" s="59"/>
      <c r="FT48" s="59"/>
      <c r="FU48" s="59"/>
      <c r="FV48" s="59"/>
      <c r="FW48" s="59"/>
      <c r="FX48" s="59"/>
      <c r="FY48" s="59"/>
      <c r="FZ48" s="59"/>
      <c r="GA48" s="59"/>
      <c r="GB48" s="59"/>
      <c r="GC48" s="59"/>
      <c r="GD48" s="59"/>
      <c r="GE48" s="59"/>
      <c r="GF48" s="59"/>
      <c r="GG48" s="59"/>
      <c r="GH48" s="59"/>
      <c r="GI48" s="59"/>
      <c r="GJ48" s="59"/>
      <c r="GK48" s="59"/>
      <c r="GL48" s="59"/>
      <c r="GM48" s="59"/>
      <c r="GN48" s="59"/>
      <c r="GO48" s="59"/>
      <c r="GP48" s="59"/>
      <c r="GQ48" s="59"/>
      <c r="GR48" s="59"/>
      <c r="GS48" s="59"/>
      <c r="GT48" s="59"/>
      <c r="GU48" s="59"/>
      <c r="GV48" s="59"/>
      <c r="GW48" s="59"/>
      <c r="GX48" s="59"/>
      <c r="GY48" s="59"/>
      <c r="GZ48" s="59"/>
      <c r="HA48" s="59"/>
      <c r="HB48" s="59"/>
      <c r="HC48" s="59"/>
      <c r="HD48" s="59"/>
      <c r="HE48" s="59"/>
      <c r="HF48" s="59"/>
      <c r="HG48" s="59"/>
      <c r="HH48" s="59"/>
      <c r="HI48" s="59"/>
      <c r="HJ48" s="59"/>
      <c r="HK48" s="59"/>
      <c r="HL48" s="59"/>
      <c r="HM48" s="59"/>
      <c r="HN48" s="59"/>
      <c r="HO48" s="59"/>
      <c r="HP48" s="59"/>
      <c r="HQ48" s="59"/>
      <c r="HR48" s="59"/>
      <c r="HS48" s="59"/>
      <c r="HT48" s="59"/>
      <c r="HU48" s="59"/>
      <c r="HV48" s="59"/>
      <c r="HW48" s="59"/>
      <c r="HX48" s="59"/>
      <c r="HY48" s="59"/>
      <c r="HZ48" s="59"/>
      <c r="IA48" s="59"/>
      <c r="IB48" s="59"/>
      <c r="IC48" s="59"/>
      <c r="ID48" s="59"/>
      <c r="IE48" s="59"/>
      <c r="IF48" s="59"/>
      <c r="IG48" s="59"/>
      <c r="IH48" s="59"/>
      <c r="II48" s="59"/>
      <c r="IJ48" s="59"/>
      <c r="IK48" s="59"/>
      <c r="IL48" s="59"/>
      <c r="IM48" s="59"/>
      <c r="IN48" s="59"/>
      <c r="IO48" s="59"/>
      <c r="IP48" s="59"/>
      <c r="IQ48" s="59"/>
      <c r="IR48" s="59"/>
      <c r="IS48" s="59"/>
      <c r="IT48" s="59"/>
      <c r="IU48" s="59"/>
      <c r="IV48" s="59"/>
      <c r="IW48" s="59"/>
      <c r="IX48" s="59"/>
      <c r="IY48" s="59"/>
      <c r="IZ48" s="59"/>
      <c r="JA48" s="59"/>
      <c r="JB48" s="59"/>
      <c r="JC48" s="59"/>
      <c r="JD48" s="59"/>
      <c r="JE48" s="59"/>
      <c r="JF48" s="59"/>
      <c r="JG48" s="59"/>
      <c r="JH48" s="59"/>
      <c r="JI48" s="59"/>
    </row>
    <row r="49" spans="1:269" s="79" customFormat="1" ht="81.75" customHeight="1">
      <c r="A49" s="268">
        <f t="shared" si="0"/>
        <v>40</v>
      </c>
      <c r="B49" s="62">
        <v>43810</v>
      </c>
      <c r="C49" s="232" t="s">
        <v>249</v>
      </c>
      <c r="D49" s="232" t="s">
        <v>448</v>
      </c>
      <c r="E49" s="232" t="s">
        <v>144</v>
      </c>
      <c r="F49" s="64">
        <v>10005555669</v>
      </c>
      <c r="G49" s="65" t="s">
        <v>449</v>
      </c>
      <c r="H49" s="235" t="s">
        <v>196</v>
      </c>
      <c r="I49" s="234" t="s">
        <v>181</v>
      </c>
      <c r="J49" s="234" t="s">
        <v>251</v>
      </c>
      <c r="K49" s="234" t="s">
        <v>194</v>
      </c>
      <c r="L49" s="9">
        <v>208</v>
      </c>
      <c r="M49" s="9">
        <v>9.2307692307692317</v>
      </c>
      <c r="N49" s="9">
        <v>1</v>
      </c>
      <c r="O49" s="9">
        <v>2</v>
      </c>
      <c r="P49" s="9">
        <v>2</v>
      </c>
      <c r="Q49" s="9">
        <v>0</v>
      </c>
      <c r="R49" s="9">
        <v>0</v>
      </c>
      <c r="S49" s="10">
        <v>24</v>
      </c>
      <c r="T49" s="68">
        <v>192</v>
      </c>
      <c r="U49" s="68">
        <v>15</v>
      </c>
      <c r="V49" s="68">
        <v>50</v>
      </c>
      <c r="W49" s="68">
        <v>20</v>
      </c>
      <c r="X49" s="68">
        <v>30</v>
      </c>
      <c r="Y49" s="69">
        <v>0</v>
      </c>
      <c r="Z49" s="68">
        <v>0</v>
      </c>
      <c r="AA49" s="69">
        <v>0</v>
      </c>
      <c r="AB49" s="68">
        <v>0</v>
      </c>
      <c r="AC49" s="69">
        <v>0</v>
      </c>
      <c r="AD49" s="68">
        <v>0</v>
      </c>
      <c r="AE49" s="69">
        <v>0</v>
      </c>
      <c r="AF49" s="68">
        <v>0</v>
      </c>
      <c r="AG49" s="69">
        <v>0</v>
      </c>
      <c r="AH49" s="68">
        <v>0</v>
      </c>
      <c r="AI49" s="70">
        <v>17</v>
      </c>
      <c r="AJ49" s="70">
        <v>0</v>
      </c>
      <c r="AK49" s="70">
        <v>0</v>
      </c>
      <c r="AL49" s="11">
        <v>34</v>
      </c>
      <c r="AM49" s="68">
        <v>8.5</v>
      </c>
      <c r="AN49" s="68"/>
      <c r="AO49" s="68"/>
      <c r="AP49" s="68"/>
      <c r="AQ49" s="68"/>
      <c r="AR49" s="71">
        <v>324.73076923076923</v>
      </c>
      <c r="AS49" s="72">
        <v>5.5347493653505797</v>
      </c>
      <c r="AT49" s="72">
        <v>43.171045049734531</v>
      </c>
      <c r="AU49" s="68">
        <v>306.55716530557476</v>
      </c>
      <c r="AV49" s="68">
        <v>1227454.8898835212</v>
      </c>
      <c r="AW49" s="68">
        <v>0</v>
      </c>
      <c r="AX49" s="8">
        <v>0</v>
      </c>
      <c r="AY49" s="73">
        <v>0</v>
      </c>
      <c r="AZ49" s="73">
        <v>373.43656364585433</v>
      </c>
      <c r="BA49" s="14">
        <v>1499347.8030381051</v>
      </c>
      <c r="BB49" s="14">
        <v>5.9775840597758405</v>
      </c>
      <c r="BC49" s="9">
        <v>367.4589795860785</v>
      </c>
      <c r="BD49" s="229">
        <v>100</v>
      </c>
      <c r="BE49" s="230">
        <v>267.4589795860785</v>
      </c>
      <c r="BF49" s="20">
        <v>267.45999999999998</v>
      </c>
      <c r="BG49" s="21">
        <v>0</v>
      </c>
      <c r="BH49" s="1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  <c r="CE49" s="59"/>
      <c r="CF49" s="59"/>
      <c r="CG49" s="59"/>
      <c r="CH49" s="59"/>
      <c r="CI49" s="59"/>
      <c r="CJ49" s="59"/>
      <c r="CK49" s="59"/>
      <c r="CL49" s="59"/>
      <c r="CM49" s="59"/>
      <c r="CN49" s="59"/>
      <c r="CO49" s="59"/>
      <c r="CP49" s="59"/>
      <c r="CQ49" s="59"/>
      <c r="CR49" s="59"/>
      <c r="CS49" s="59"/>
      <c r="CT49" s="59"/>
      <c r="CU49" s="59"/>
      <c r="CV49" s="59"/>
      <c r="CW49" s="59"/>
      <c r="CX49" s="59"/>
      <c r="CY49" s="59"/>
      <c r="CZ49" s="59"/>
      <c r="DA49" s="59"/>
      <c r="DB49" s="59"/>
      <c r="DC49" s="59"/>
      <c r="DD49" s="59"/>
      <c r="DE49" s="59"/>
      <c r="DF49" s="59"/>
      <c r="DG49" s="59"/>
      <c r="DH49" s="59"/>
      <c r="DI49" s="59"/>
      <c r="DJ49" s="59"/>
      <c r="DK49" s="59"/>
      <c r="DL49" s="59"/>
      <c r="DM49" s="59"/>
      <c r="DN49" s="59"/>
      <c r="DO49" s="59"/>
      <c r="DP49" s="59"/>
      <c r="DQ49" s="59"/>
      <c r="DR49" s="59"/>
      <c r="DS49" s="59"/>
      <c r="DT49" s="59"/>
      <c r="DU49" s="59"/>
      <c r="DV49" s="59"/>
      <c r="DW49" s="59"/>
      <c r="DX49" s="59"/>
      <c r="DY49" s="59"/>
      <c r="DZ49" s="59"/>
      <c r="EA49" s="59"/>
      <c r="EB49" s="59"/>
      <c r="EC49" s="59"/>
      <c r="ED49" s="59"/>
      <c r="EE49" s="59"/>
      <c r="EF49" s="59"/>
      <c r="EG49" s="59"/>
      <c r="EH49" s="59"/>
      <c r="EI49" s="59"/>
      <c r="EJ49" s="59"/>
      <c r="EK49" s="59"/>
      <c r="EL49" s="59"/>
      <c r="EM49" s="59"/>
      <c r="EN49" s="59"/>
      <c r="EO49" s="59"/>
      <c r="EP49" s="59"/>
      <c r="EQ49" s="59"/>
      <c r="ER49" s="59"/>
      <c r="ES49" s="59"/>
      <c r="ET49" s="59"/>
      <c r="EU49" s="59"/>
      <c r="EV49" s="59"/>
      <c r="EW49" s="59"/>
      <c r="EX49" s="59"/>
      <c r="EY49" s="59"/>
      <c r="EZ49" s="59"/>
      <c r="FA49" s="59"/>
      <c r="FB49" s="59"/>
      <c r="FC49" s="59"/>
      <c r="FD49" s="59"/>
      <c r="FE49" s="59"/>
      <c r="FF49" s="59"/>
      <c r="FG49" s="59"/>
      <c r="FH49" s="59"/>
      <c r="FI49" s="59"/>
      <c r="FJ49" s="59"/>
      <c r="FK49" s="59"/>
      <c r="FL49" s="59"/>
      <c r="FM49" s="59"/>
      <c r="FN49" s="59"/>
      <c r="FO49" s="59"/>
      <c r="FP49" s="59"/>
      <c r="FQ49" s="59"/>
      <c r="FR49" s="59"/>
      <c r="FS49" s="59"/>
      <c r="FT49" s="59"/>
      <c r="FU49" s="59"/>
      <c r="FV49" s="59"/>
      <c r="FW49" s="59"/>
      <c r="FX49" s="59"/>
      <c r="FY49" s="59"/>
      <c r="FZ49" s="59"/>
      <c r="GA49" s="59"/>
      <c r="GB49" s="59"/>
      <c r="GC49" s="59"/>
      <c r="GD49" s="59"/>
      <c r="GE49" s="59"/>
      <c r="GF49" s="59"/>
      <c r="GG49" s="59"/>
      <c r="GH49" s="59"/>
      <c r="GI49" s="59"/>
      <c r="GJ49" s="59"/>
      <c r="GK49" s="59"/>
      <c r="GL49" s="59"/>
      <c r="GM49" s="59"/>
      <c r="GN49" s="59"/>
      <c r="GO49" s="59"/>
      <c r="GP49" s="59"/>
      <c r="GQ49" s="59"/>
      <c r="GR49" s="59"/>
      <c r="GS49" s="59"/>
      <c r="GT49" s="59"/>
      <c r="GU49" s="59"/>
      <c r="GV49" s="59"/>
      <c r="GW49" s="59"/>
      <c r="GX49" s="59"/>
      <c r="GY49" s="59"/>
      <c r="GZ49" s="59"/>
      <c r="HA49" s="59"/>
      <c r="HB49" s="59"/>
      <c r="HC49" s="59"/>
      <c r="HD49" s="59"/>
      <c r="HE49" s="59"/>
      <c r="HF49" s="59"/>
      <c r="HG49" s="59"/>
      <c r="HH49" s="59"/>
      <c r="HI49" s="59"/>
      <c r="HJ49" s="59"/>
      <c r="HK49" s="59"/>
      <c r="HL49" s="59"/>
      <c r="HM49" s="59"/>
      <c r="HN49" s="59"/>
      <c r="HO49" s="59"/>
      <c r="HP49" s="59"/>
      <c r="HQ49" s="59"/>
      <c r="HR49" s="59"/>
      <c r="HS49" s="59"/>
      <c r="HT49" s="59"/>
      <c r="HU49" s="59"/>
      <c r="HV49" s="59"/>
      <c r="HW49" s="59"/>
      <c r="HX49" s="59"/>
      <c r="HY49" s="59"/>
      <c r="HZ49" s="59"/>
      <c r="IA49" s="59"/>
      <c r="IB49" s="59"/>
      <c r="IC49" s="59"/>
      <c r="ID49" s="59"/>
      <c r="IE49" s="59"/>
      <c r="IF49" s="59"/>
      <c r="IG49" s="59"/>
      <c r="IH49" s="59"/>
      <c r="II49" s="59"/>
      <c r="IJ49" s="59"/>
      <c r="IK49" s="59"/>
      <c r="IL49" s="59"/>
      <c r="IM49" s="59"/>
      <c r="IN49" s="59"/>
      <c r="IO49" s="59"/>
      <c r="IP49" s="59"/>
      <c r="IQ49" s="59"/>
      <c r="IR49" s="59"/>
      <c r="IS49" s="59"/>
      <c r="IT49" s="59"/>
      <c r="IU49" s="59"/>
      <c r="IV49" s="59"/>
      <c r="IW49" s="59"/>
      <c r="IX49" s="59"/>
      <c r="IY49" s="59"/>
      <c r="IZ49" s="59"/>
      <c r="JA49" s="59"/>
      <c r="JB49" s="59"/>
      <c r="JC49" s="59"/>
      <c r="JD49" s="59"/>
      <c r="JE49" s="59"/>
      <c r="JF49" s="59"/>
      <c r="JG49" s="59"/>
      <c r="JH49" s="59"/>
      <c r="JI49" s="59"/>
    </row>
    <row r="50" spans="1:269" s="79" customFormat="1" ht="81.75" customHeight="1">
      <c r="A50" s="268">
        <f t="shared" si="0"/>
        <v>41</v>
      </c>
      <c r="B50" s="62">
        <v>44228</v>
      </c>
      <c r="C50" s="232" t="s">
        <v>252</v>
      </c>
      <c r="D50" s="232" t="s">
        <v>450</v>
      </c>
      <c r="E50" s="232" t="s">
        <v>146</v>
      </c>
      <c r="F50" s="64">
        <v>10005552945</v>
      </c>
      <c r="G50" s="65" t="s">
        <v>451</v>
      </c>
      <c r="H50" s="235" t="s">
        <v>192</v>
      </c>
      <c r="I50" s="234" t="s">
        <v>181</v>
      </c>
      <c r="J50" s="234" t="s">
        <v>251</v>
      </c>
      <c r="K50" s="234" t="s">
        <v>220</v>
      </c>
      <c r="L50" s="9">
        <v>208</v>
      </c>
      <c r="M50" s="9">
        <v>9.2307692307692317</v>
      </c>
      <c r="N50" s="9">
        <v>0</v>
      </c>
      <c r="O50" s="9">
        <v>2</v>
      </c>
      <c r="P50" s="9">
        <v>0</v>
      </c>
      <c r="Q50" s="9">
        <v>0</v>
      </c>
      <c r="R50" s="9">
        <v>0</v>
      </c>
      <c r="S50" s="10">
        <v>24</v>
      </c>
      <c r="T50" s="68">
        <v>192</v>
      </c>
      <c r="U50" s="68">
        <v>15</v>
      </c>
      <c r="V50" s="68"/>
      <c r="W50" s="68"/>
      <c r="X50" s="68">
        <v>30</v>
      </c>
      <c r="Y50" s="69">
        <v>0</v>
      </c>
      <c r="Z50" s="68">
        <v>0</v>
      </c>
      <c r="AA50" s="69">
        <v>0</v>
      </c>
      <c r="AB50" s="68">
        <v>0</v>
      </c>
      <c r="AC50" s="69">
        <v>0</v>
      </c>
      <c r="AD50" s="68">
        <v>0</v>
      </c>
      <c r="AE50" s="69">
        <v>0</v>
      </c>
      <c r="AF50" s="68">
        <v>0</v>
      </c>
      <c r="AG50" s="69">
        <v>0</v>
      </c>
      <c r="AH50" s="68">
        <v>0</v>
      </c>
      <c r="AI50" s="70">
        <v>20</v>
      </c>
      <c r="AJ50" s="70">
        <v>0</v>
      </c>
      <c r="AK50" s="70">
        <v>0</v>
      </c>
      <c r="AL50" s="11">
        <v>40</v>
      </c>
      <c r="AM50" s="68">
        <v>10</v>
      </c>
      <c r="AN50" s="68"/>
      <c r="AO50" s="68"/>
      <c r="AP50" s="68"/>
      <c r="AQ50" s="68"/>
      <c r="AR50" s="71">
        <v>256.23076923076923</v>
      </c>
      <c r="AS50" s="72"/>
      <c r="AT50" s="72"/>
      <c r="AU50" s="68">
        <v>231.8753846153846</v>
      </c>
      <c r="AV50" s="68">
        <v>928429.03999999992</v>
      </c>
      <c r="AW50" s="68">
        <v>2</v>
      </c>
      <c r="AX50" s="8">
        <v>300000</v>
      </c>
      <c r="AY50" s="73">
        <v>0</v>
      </c>
      <c r="AZ50" s="73">
        <v>256.23076923076923</v>
      </c>
      <c r="BA50" s="14">
        <v>1028766.5384615385</v>
      </c>
      <c r="BB50" s="14">
        <v>5.1246153846153852</v>
      </c>
      <c r="BC50" s="9">
        <v>251.10615384615383</v>
      </c>
      <c r="BD50" s="229">
        <v>100</v>
      </c>
      <c r="BE50" s="230">
        <v>151.10615384615383</v>
      </c>
      <c r="BF50" s="20">
        <v>151.11000000000001</v>
      </c>
      <c r="BG50" s="21">
        <v>0</v>
      </c>
      <c r="BH50" s="1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  <c r="CE50" s="59"/>
      <c r="CF50" s="59"/>
      <c r="CG50" s="59"/>
      <c r="CH50" s="59"/>
      <c r="CI50" s="59"/>
      <c r="CJ50" s="59"/>
      <c r="CK50" s="59"/>
      <c r="CL50" s="59"/>
      <c r="CM50" s="59"/>
      <c r="CN50" s="59"/>
      <c r="CO50" s="59"/>
      <c r="CP50" s="59"/>
      <c r="CQ50" s="59"/>
      <c r="CR50" s="59"/>
      <c r="CS50" s="59"/>
      <c r="CT50" s="59"/>
      <c r="CU50" s="59"/>
      <c r="CV50" s="59"/>
      <c r="CW50" s="59"/>
      <c r="CX50" s="59"/>
      <c r="CY50" s="59"/>
      <c r="CZ50" s="59"/>
      <c r="DA50" s="59"/>
      <c r="DB50" s="59"/>
      <c r="DC50" s="59"/>
      <c r="DD50" s="59"/>
      <c r="DE50" s="59"/>
      <c r="DF50" s="59"/>
      <c r="DG50" s="59"/>
      <c r="DH50" s="59"/>
      <c r="DI50" s="59"/>
      <c r="DJ50" s="59"/>
      <c r="DK50" s="59"/>
      <c r="DL50" s="59"/>
      <c r="DM50" s="59"/>
      <c r="DN50" s="59"/>
      <c r="DO50" s="59"/>
      <c r="DP50" s="59"/>
      <c r="DQ50" s="59"/>
      <c r="DR50" s="59"/>
      <c r="DS50" s="59"/>
      <c r="DT50" s="59"/>
      <c r="DU50" s="59"/>
      <c r="DV50" s="59"/>
      <c r="DW50" s="59"/>
      <c r="DX50" s="59"/>
      <c r="DY50" s="59"/>
      <c r="DZ50" s="59"/>
      <c r="EA50" s="59"/>
      <c r="EB50" s="59"/>
      <c r="EC50" s="59"/>
      <c r="ED50" s="59"/>
      <c r="EE50" s="59"/>
      <c r="EF50" s="59"/>
      <c r="EG50" s="59"/>
      <c r="EH50" s="59"/>
      <c r="EI50" s="59"/>
      <c r="EJ50" s="59"/>
      <c r="EK50" s="59"/>
      <c r="EL50" s="59"/>
      <c r="EM50" s="59"/>
      <c r="EN50" s="59"/>
      <c r="EO50" s="59"/>
      <c r="EP50" s="59"/>
      <c r="EQ50" s="59"/>
      <c r="ER50" s="59"/>
      <c r="ES50" s="59"/>
      <c r="ET50" s="59"/>
      <c r="EU50" s="59"/>
      <c r="EV50" s="59"/>
      <c r="EW50" s="59"/>
      <c r="EX50" s="59"/>
      <c r="EY50" s="59"/>
      <c r="EZ50" s="59"/>
      <c r="FA50" s="59"/>
      <c r="FB50" s="59"/>
      <c r="FC50" s="59"/>
      <c r="FD50" s="59"/>
      <c r="FE50" s="59"/>
      <c r="FF50" s="59"/>
      <c r="FG50" s="59"/>
      <c r="FH50" s="59"/>
      <c r="FI50" s="59"/>
      <c r="FJ50" s="59"/>
      <c r="FK50" s="59"/>
      <c r="FL50" s="59"/>
      <c r="FM50" s="59"/>
      <c r="FN50" s="59"/>
      <c r="FO50" s="59"/>
      <c r="FP50" s="59"/>
      <c r="FQ50" s="59"/>
      <c r="FR50" s="59"/>
      <c r="FS50" s="59"/>
      <c r="FT50" s="59"/>
      <c r="FU50" s="59"/>
      <c r="FV50" s="59"/>
      <c r="FW50" s="59"/>
      <c r="FX50" s="59"/>
      <c r="FY50" s="59"/>
      <c r="FZ50" s="59"/>
      <c r="GA50" s="59"/>
      <c r="GB50" s="59"/>
      <c r="GC50" s="59"/>
      <c r="GD50" s="59"/>
      <c r="GE50" s="59"/>
      <c r="GF50" s="59"/>
      <c r="GG50" s="59"/>
      <c r="GH50" s="59"/>
      <c r="GI50" s="59"/>
      <c r="GJ50" s="59"/>
      <c r="GK50" s="59"/>
      <c r="GL50" s="59"/>
      <c r="GM50" s="59"/>
      <c r="GN50" s="59"/>
      <c r="GO50" s="59"/>
      <c r="GP50" s="59"/>
      <c r="GQ50" s="59"/>
      <c r="GR50" s="59"/>
      <c r="GS50" s="59"/>
      <c r="GT50" s="59"/>
      <c r="GU50" s="59"/>
      <c r="GV50" s="59"/>
      <c r="GW50" s="59"/>
      <c r="GX50" s="59"/>
      <c r="GY50" s="59"/>
      <c r="GZ50" s="59"/>
      <c r="HA50" s="59"/>
      <c r="HB50" s="59"/>
      <c r="HC50" s="59"/>
      <c r="HD50" s="59"/>
      <c r="HE50" s="59"/>
      <c r="HF50" s="59"/>
      <c r="HG50" s="59"/>
      <c r="HH50" s="59"/>
      <c r="HI50" s="59"/>
      <c r="HJ50" s="59"/>
      <c r="HK50" s="59"/>
      <c r="HL50" s="59"/>
      <c r="HM50" s="59"/>
      <c r="HN50" s="59"/>
      <c r="HO50" s="59"/>
      <c r="HP50" s="59"/>
      <c r="HQ50" s="59"/>
      <c r="HR50" s="59"/>
      <c r="HS50" s="59"/>
      <c r="HT50" s="59"/>
      <c r="HU50" s="59"/>
      <c r="HV50" s="59"/>
      <c r="HW50" s="59"/>
      <c r="HX50" s="59"/>
      <c r="HY50" s="59"/>
      <c r="HZ50" s="59"/>
      <c r="IA50" s="59"/>
      <c r="IB50" s="59"/>
      <c r="IC50" s="59"/>
      <c r="ID50" s="59"/>
      <c r="IE50" s="59"/>
      <c r="IF50" s="59"/>
      <c r="IG50" s="59"/>
      <c r="IH50" s="59"/>
      <c r="II50" s="59"/>
      <c r="IJ50" s="59"/>
      <c r="IK50" s="59"/>
      <c r="IL50" s="59"/>
      <c r="IM50" s="59"/>
      <c r="IN50" s="59"/>
      <c r="IO50" s="59"/>
      <c r="IP50" s="59"/>
      <c r="IQ50" s="59"/>
      <c r="IR50" s="59"/>
      <c r="IS50" s="59"/>
      <c r="IT50" s="59"/>
      <c r="IU50" s="59"/>
      <c r="IV50" s="59"/>
      <c r="IW50" s="59"/>
      <c r="IX50" s="59"/>
      <c r="IY50" s="59"/>
      <c r="IZ50" s="59"/>
      <c r="JA50" s="59"/>
      <c r="JB50" s="59"/>
      <c r="JC50" s="59"/>
      <c r="JD50" s="59"/>
      <c r="JE50" s="59"/>
      <c r="JF50" s="59"/>
      <c r="JG50" s="59"/>
      <c r="JH50" s="59"/>
      <c r="JI50" s="59"/>
    </row>
    <row r="51" spans="1:269" s="79" customFormat="1" ht="81.75" customHeight="1">
      <c r="A51" s="268">
        <f t="shared" si="0"/>
        <v>42</v>
      </c>
      <c r="B51" s="62">
        <v>44239</v>
      </c>
      <c r="C51" s="232" t="s">
        <v>253</v>
      </c>
      <c r="D51" s="232" t="s">
        <v>452</v>
      </c>
      <c r="E51" s="232" t="s">
        <v>147</v>
      </c>
      <c r="F51" s="64">
        <v>10005554204</v>
      </c>
      <c r="G51" s="65">
        <v>170681617</v>
      </c>
      <c r="H51" s="235" t="s">
        <v>192</v>
      </c>
      <c r="I51" s="234" t="s">
        <v>181</v>
      </c>
      <c r="J51" s="234" t="s">
        <v>251</v>
      </c>
      <c r="K51" s="234" t="s">
        <v>220</v>
      </c>
      <c r="L51" s="9">
        <v>208</v>
      </c>
      <c r="M51" s="9">
        <v>9.2307692307692317</v>
      </c>
      <c r="N51" s="9">
        <v>0</v>
      </c>
      <c r="O51" s="9">
        <v>2</v>
      </c>
      <c r="P51" s="9">
        <v>0</v>
      </c>
      <c r="Q51" s="9">
        <v>0</v>
      </c>
      <c r="R51" s="9">
        <v>0</v>
      </c>
      <c r="S51" s="10">
        <v>24</v>
      </c>
      <c r="T51" s="68">
        <v>192</v>
      </c>
      <c r="U51" s="68">
        <v>15</v>
      </c>
      <c r="V51" s="68"/>
      <c r="W51" s="68"/>
      <c r="X51" s="68">
        <v>30</v>
      </c>
      <c r="Y51" s="69">
        <v>0</v>
      </c>
      <c r="Z51" s="68">
        <v>0</v>
      </c>
      <c r="AA51" s="69">
        <v>0</v>
      </c>
      <c r="AB51" s="68">
        <v>0</v>
      </c>
      <c r="AC51" s="69">
        <v>0</v>
      </c>
      <c r="AD51" s="68">
        <v>0</v>
      </c>
      <c r="AE51" s="69">
        <v>0</v>
      </c>
      <c r="AF51" s="68">
        <v>0</v>
      </c>
      <c r="AG51" s="69">
        <v>0</v>
      </c>
      <c r="AH51" s="68">
        <v>0</v>
      </c>
      <c r="AI51" s="70">
        <v>20</v>
      </c>
      <c r="AJ51" s="70">
        <v>0</v>
      </c>
      <c r="AK51" s="70">
        <v>0</v>
      </c>
      <c r="AL51" s="11">
        <v>40</v>
      </c>
      <c r="AM51" s="68">
        <v>10</v>
      </c>
      <c r="AN51" s="68"/>
      <c r="AO51" s="68"/>
      <c r="AP51" s="68"/>
      <c r="AQ51" s="68"/>
      <c r="AR51" s="71">
        <v>256.23076923076923</v>
      </c>
      <c r="AS51" s="72"/>
      <c r="AT51" s="72"/>
      <c r="AU51" s="68">
        <v>231.8753846153846</v>
      </c>
      <c r="AV51" s="68">
        <v>928429.03999999992</v>
      </c>
      <c r="AW51" s="68">
        <v>0</v>
      </c>
      <c r="AX51" s="8">
        <v>0</v>
      </c>
      <c r="AY51" s="73">
        <v>0</v>
      </c>
      <c r="AZ51" s="73">
        <v>256.23076923076923</v>
      </c>
      <c r="BA51" s="14">
        <v>1028766.5384615385</v>
      </c>
      <c r="BB51" s="14">
        <v>5.1246153846153852</v>
      </c>
      <c r="BC51" s="9">
        <v>251.10615384615383</v>
      </c>
      <c r="BD51" s="229">
        <v>100</v>
      </c>
      <c r="BE51" s="230">
        <v>151.10615384615383</v>
      </c>
      <c r="BF51" s="20">
        <v>151.11000000000001</v>
      </c>
      <c r="BG51" s="21">
        <v>0</v>
      </c>
      <c r="BH51" s="19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59"/>
      <c r="CA51" s="59"/>
      <c r="CB51" s="59"/>
      <c r="CC51" s="59"/>
      <c r="CD51" s="59"/>
      <c r="CE51" s="59"/>
      <c r="CF51" s="59"/>
      <c r="CG51" s="59"/>
      <c r="CH51" s="59"/>
      <c r="CI51" s="59"/>
      <c r="CJ51" s="59"/>
      <c r="CK51" s="59"/>
      <c r="CL51" s="59"/>
      <c r="CM51" s="59"/>
      <c r="CN51" s="59"/>
      <c r="CO51" s="59"/>
      <c r="CP51" s="59"/>
      <c r="CQ51" s="59"/>
      <c r="CR51" s="59"/>
      <c r="CS51" s="59"/>
      <c r="CT51" s="59"/>
      <c r="CU51" s="59"/>
      <c r="CV51" s="59"/>
      <c r="CW51" s="59"/>
      <c r="CX51" s="59"/>
      <c r="CY51" s="59"/>
      <c r="CZ51" s="59"/>
      <c r="DA51" s="59"/>
      <c r="DB51" s="59"/>
      <c r="DC51" s="59"/>
      <c r="DD51" s="59"/>
      <c r="DE51" s="59"/>
      <c r="DF51" s="59"/>
      <c r="DG51" s="59"/>
      <c r="DH51" s="59"/>
      <c r="DI51" s="59"/>
      <c r="DJ51" s="59"/>
      <c r="DK51" s="59"/>
      <c r="DL51" s="59"/>
      <c r="DM51" s="59"/>
      <c r="DN51" s="59"/>
      <c r="DO51" s="59"/>
      <c r="DP51" s="59"/>
      <c r="DQ51" s="59"/>
      <c r="DR51" s="59"/>
      <c r="DS51" s="59"/>
      <c r="DT51" s="59"/>
      <c r="DU51" s="59"/>
      <c r="DV51" s="59"/>
      <c r="DW51" s="59"/>
      <c r="DX51" s="59"/>
      <c r="DY51" s="59"/>
      <c r="DZ51" s="59"/>
      <c r="EA51" s="59"/>
      <c r="EB51" s="59"/>
      <c r="EC51" s="59"/>
      <c r="ED51" s="59"/>
      <c r="EE51" s="59"/>
      <c r="EF51" s="59"/>
      <c r="EG51" s="59"/>
      <c r="EH51" s="59"/>
      <c r="EI51" s="59"/>
      <c r="EJ51" s="59"/>
      <c r="EK51" s="59"/>
      <c r="EL51" s="59"/>
      <c r="EM51" s="59"/>
      <c r="EN51" s="59"/>
      <c r="EO51" s="59"/>
      <c r="EP51" s="59"/>
      <c r="EQ51" s="59"/>
      <c r="ER51" s="59"/>
      <c r="ES51" s="59"/>
      <c r="ET51" s="59"/>
      <c r="EU51" s="59"/>
      <c r="EV51" s="59"/>
      <c r="EW51" s="59"/>
      <c r="EX51" s="59"/>
      <c r="EY51" s="59"/>
      <c r="EZ51" s="59"/>
      <c r="FA51" s="59"/>
      <c r="FB51" s="59"/>
      <c r="FC51" s="59"/>
      <c r="FD51" s="59"/>
      <c r="FE51" s="59"/>
      <c r="FF51" s="59"/>
      <c r="FG51" s="59"/>
      <c r="FH51" s="59"/>
      <c r="FI51" s="59"/>
      <c r="FJ51" s="59"/>
      <c r="FK51" s="59"/>
      <c r="FL51" s="59"/>
      <c r="FM51" s="59"/>
      <c r="FN51" s="59"/>
      <c r="FO51" s="59"/>
      <c r="FP51" s="59"/>
      <c r="FQ51" s="59"/>
      <c r="FR51" s="59"/>
      <c r="FS51" s="59"/>
      <c r="FT51" s="59"/>
      <c r="FU51" s="59"/>
      <c r="FV51" s="59"/>
      <c r="FW51" s="59"/>
      <c r="FX51" s="59"/>
      <c r="FY51" s="59"/>
      <c r="FZ51" s="59"/>
      <c r="GA51" s="59"/>
      <c r="GB51" s="59"/>
      <c r="GC51" s="59"/>
      <c r="GD51" s="59"/>
      <c r="GE51" s="59"/>
      <c r="GF51" s="59"/>
      <c r="GG51" s="59"/>
      <c r="GH51" s="59"/>
      <c r="GI51" s="59"/>
      <c r="GJ51" s="59"/>
      <c r="GK51" s="59"/>
      <c r="GL51" s="59"/>
      <c r="GM51" s="59"/>
      <c r="GN51" s="59"/>
      <c r="GO51" s="59"/>
      <c r="GP51" s="59"/>
      <c r="GQ51" s="59"/>
      <c r="GR51" s="59"/>
      <c r="GS51" s="59"/>
      <c r="GT51" s="59"/>
      <c r="GU51" s="59"/>
      <c r="GV51" s="59"/>
      <c r="GW51" s="59"/>
      <c r="GX51" s="59"/>
      <c r="GY51" s="59"/>
      <c r="GZ51" s="59"/>
      <c r="HA51" s="59"/>
      <c r="HB51" s="59"/>
      <c r="HC51" s="59"/>
      <c r="HD51" s="59"/>
      <c r="HE51" s="59"/>
      <c r="HF51" s="59"/>
      <c r="HG51" s="59"/>
      <c r="HH51" s="59"/>
      <c r="HI51" s="59"/>
      <c r="HJ51" s="59"/>
      <c r="HK51" s="59"/>
      <c r="HL51" s="59"/>
      <c r="HM51" s="59"/>
      <c r="HN51" s="59"/>
      <c r="HO51" s="59"/>
      <c r="HP51" s="59"/>
      <c r="HQ51" s="59"/>
      <c r="HR51" s="59"/>
      <c r="HS51" s="59"/>
      <c r="HT51" s="59"/>
      <c r="HU51" s="59"/>
      <c r="HV51" s="59"/>
      <c r="HW51" s="59"/>
      <c r="HX51" s="59"/>
      <c r="HY51" s="59"/>
      <c r="HZ51" s="59"/>
      <c r="IA51" s="59"/>
      <c r="IB51" s="59"/>
      <c r="IC51" s="59"/>
      <c r="ID51" s="59"/>
      <c r="IE51" s="59"/>
      <c r="IF51" s="59"/>
      <c r="IG51" s="59"/>
      <c r="IH51" s="59"/>
      <c r="II51" s="59"/>
      <c r="IJ51" s="59"/>
      <c r="IK51" s="59"/>
      <c r="IL51" s="59"/>
      <c r="IM51" s="59"/>
      <c r="IN51" s="59"/>
      <c r="IO51" s="59"/>
      <c r="IP51" s="59"/>
      <c r="IQ51" s="59"/>
      <c r="IR51" s="59"/>
      <c r="IS51" s="59"/>
      <c r="IT51" s="59"/>
      <c r="IU51" s="59"/>
      <c r="IV51" s="59"/>
      <c r="IW51" s="59"/>
      <c r="IX51" s="59"/>
      <c r="IY51" s="59"/>
      <c r="IZ51" s="59"/>
      <c r="JA51" s="59"/>
      <c r="JB51" s="59"/>
      <c r="JC51" s="59"/>
      <c r="JD51" s="59"/>
      <c r="JE51" s="59"/>
      <c r="JF51" s="59"/>
      <c r="JG51" s="59"/>
      <c r="JH51" s="59"/>
      <c r="JI51" s="59"/>
    </row>
    <row r="52" spans="1:269" s="79" customFormat="1" ht="81.75" customHeight="1">
      <c r="A52" s="268">
        <f t="shared" si="0"/>
        <v>43</v>
      </c>
      <c r="B52" s="62">
        <v>44610</v>
      </c>
      <c r="C52" s="232" t="s">
        <v>254</v>
      </c>
      <c r="D52" s="232" t="s">
        <v>453</v>
      </c>
      <c r="E52" s="232" t="s">
        <v>148</v>
      </c>
      <c r="F52" s="64">
        <v>10005576399</v>
      </c>
      <c r="G52" s="65">
        <v>11231264</v>
      </c>
      <c r="H52" s="235" t="s">
        <v>192</v>
      </c>
      <c r="I52" s="234" t="s">
        <v>181</v>
      </c>
      <c r="J52" s="234" t="s">
        <v>251</v>
      </c>
      <c r="K52" s="234" t="s">
        <v>220</v>
      </c>
      <c r="L52" s="9">
        <v>208</v>
      </c>
      <c r="M52" s="9">
        <v>8.4615384615384617</v>
      </c>
      <c r="N52" s="9">
        <v>2</v>
      </c>
      <c r="O52" s="9">
        <v>2</v>
      </c>
      <c r="P52" s="9">
        <v>0</v>
      </c>
      <c r="Q52" s="9">
        <v>2</v>
      </c>
      <c r="R52" s="9">
        <v>0</v>
      </c>
      <c r="S52" s="10">
        <v>22</v>
      </c>
      <c r="T52" s="68">
        <v>176</v>
      </c>
      <c r="U52" s="71">
        <v>5</v>
      </c>
      <c r="V52" s="68"/>
      <c r="W52" s="68"/>
      <c r="X52" s="68">
        <v>30</v>
      </c>
      <c r="Y52" s="69">
        <v>0</v>
      </c>
      <c r="Z52" s="68">
        <v>0</v>
      </c>
      <c r="AA52" s="69">
        <v>0</v>
      </c>
      <c r="AB52" s="68">
        <v>0</v>
      </c>
      <c r="AC52" s="69">
        <v>0</v>
      </c>
      <c r="AD52" s="68">
        <v>0</v>
      </c>
      <c r="AE52" s="69">
        <v>0</v>
      </c>
      <c r="AF52" s="68">
        <v>0</v>
      </c>
      <c r="AG52" s="69">
        <v>0</v>
      </c>
      <c r="AH52" s="68">
        <v>0</v>
      </c>
      <c r="AI52" s="70">
        <v>16</v>
      </c>
      <c r="AJ52" s="70">
        <v>0</v>
      </c>
      <c r="AK52" s="70">
        <v>0</v>
      </c>
      <c r="AL52" s="11">
        <v>32</v>
      </c>
      <c r="AM52" s="68">
        <v>8</v>
      </c>
      <c r="AN52" s="68"/>
      <c r="AO52" s="68"/>
      <c r="AP52" s="68"/>
      <c r="AQ52" s="68"/>
      <c r="AR52" s="71">
        <v>227.46153846153845</v>
      </c>
      <c r="AS52" s="72"/>
      <c r="AT52" s="72"/>
      <c r="AU52" s="68">
        <v>206.45076923076923</v>
      </c>
      <c r="AV52" s="68">
        <v>826628.88</v>
      </c>
      <c r="AW52" s="68">
        <v>2</v>
      </c>
      <c r="AX52" s="8">
        <v>300000</v>
      </c>
      <c r="AY52" s="73">
        <v>0</v>
      </c>
      <c r="AZ52" s="73">
        <v>227.46153846153845</v>
      </c>
      <c r="BA52" s="14">
        <v>913258.07692307688</v>
      </c>
      <c r="BB52" s="14">
        <v>4.5492307692307694</v>
      </c>
      <c r="BC52" s="9">
        <v>222.91230769230768</v>
      </c>
      <c r="BD52" s="229">
        <v>100</v>
      </c>
      <c r="BE52" s="230">
        <v>122.91230769230768</v>
      </c>
      <c r="BF52" s="20">
        <v>122.91</v>
      </c>
      <c r="BG52" s="21">
        <v>0</v>
      </c>
      <c r="BH52" s="1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59"/>
      <c r="CA52" s="59"/>
      <c r="CB52" s="59"/>
      <c r="CC52" s="59"/>
      <c r="CD52" s="59"/>
      <c r="CE52" s="59"/>
      <c r="CF52" s="59"/>
      <c r="CG52" s="59"/>
      <c r="CH52" s="59"/>
      <c r="CI52" s="59"/>
      <c r="CJ52" s="59"/>
      <c r="CK52" s="59"/>
      <c r="CL52" s="59"/>
      <c r="CM52" s="59"/>
      <c r="CN52" s="59"/>
      <c r="CO52" s="59"/>
      <c r="CP52" s="59"/>
      <c r="CQ52" s="59"/>
      <c r="CR52" s="59"/>
      <c r="CS52" s="59"/>
      <c r="CT52" s="59"/>
      <c r="CU52" s="59"/>
      <c r="CV52" s="59"/>
      <c r="CW52" s="59"/>
      <c r="CX52" s="59"/>
      <c r="CY52" s="59"/>
      <c r="CZ52" s="59"/>
      <c r="DA52" s="59"/>
      <c r="DB52" s="59"/>
      <c r="DC52" s="59"/>
      <c r="DD52" s="59"/>
      <c r="DE52" s="59"/>
      <c r="DF52" s="59"/>
      <c r="DG52" s="59"/>
      <c r="DH52" s="59"/>
      <c r="DI52" s="59"/>
      <c r="DJ52" s="59"/>
      <c r="DK52" s="59"/>
      <c r="DL52" s="59"/>
      <c r="DM52" s="59"/>
      <c r="DN52" s="59"/>
      <c r="DO52" s="59"/>
      <c r="DP52" s="59"/>
      <c r="DQ52" s="59"/>
      <c r="DR52" s="59"/>
      <c r="DS52" s="59"/>
      <c r="DT52" s="59"/>
      <c r="DU52" s="59"/>
      <c r="DV52" s="59"/>
      <c r="DW52" s="59"/>
      <c r="DX52" s="59"/>
      <c r="DY52" s="59"/>
      <c r="DZ52" s="59"/>
      <c r="EA52" s="59"/>
      <c r="EB52" s="59"/>
      <c r="EC52" s="59"/>
      <c r="ED52" s="59"/>
      <c r="EE52" s="59"/>
      <c r="EF52" s="59"/>
      <c r="EG52" s="59"/>
      <c r="EH52" s="59"/>
      <c r="EI52" s="59"/>
      <c r="EJ52" s="59"/>
      <c r="EK52" s="59"/>
      <c r="EL52" s="59"/>
      <c r="EM52" s="59"/>
      <c r="EN52" s="59"/>
      <c r="EO52" s="59"/>
      <c r="EP52" s="59"/>
      <c r="EQ52" s="59"/>
      <c r="ER52" s="59"/>
      <c r="ES52" s="59"/>
      <c r="ET52" s="59"/>
      <c r="EU52" s="59"/>
      <c r="EV52" s="59"/>
      <c r="EW52" s="59"/>
      <c r="EX52" s="59"/>
      <c r="EY52" s="59"/>
      <c r="EZ52" s="59"/>
      <c r="FA52" s="59"/>
      <c r="FB52" s="59"/>
      <c r="FC52" s="59"/>
      <c r="FD52" s="59"/>
      <c r="FE52" s="59"/>
      <c r="FF52" s="59"/>
      <c r="FG52" s="59"/>
      <c r="FH52" s="59"/>
      <c r="FI52" s="59"/>
      <c r="FJ52" s="59"/>
      <c r="FK52" s="59"/>
      <c r="FL52" s="59"/>
      <c r="FM52" s="59"/>
      <c r="FN52" s="59"/>
      <c r="FO52" s="59"/>
      <c r="FP52" s="59"/>
      <c r="FQ52" s="59"/>
      <c r="FR52" s="59"/>
      <c r="FS52" s="59"/>
      <c r="FT52" s="59"/>
      <c r="FU52" s="59"/>
      <c r="FV52" s="59"/>
      <c r="FW52" s="59"/>
      <c r="FX52" s="59"/>
      <c r="FY52" s="59"/>
      <c r="FZ52" s="59"/>
      <c r="GA52" s="59"/>
      <c r="GB52" s="59"/>
      <c r="GC52" s="59"/>
      <c r="GD52" s="59"/>
      <c r="GE52" s="59"/>
      <c r="GF52" s="59"/>
      <c r="GG52" s="59"/>
      <c r="GH52" s="59"/>
      <c r="GI52" s="59"/>
      <c r="GJ52" s="59"/>
      <c r="GK52" s="59"/>
      <c r="GL52" s="59"/>
      <c r="GM52" s="59"/>
      <c r="GN52" s="59"/>
      <c r="GO52" s="59"/>
      <c r="GP52" s="59"/>
      <c r="GQ52" s="59"/>
      <c r="GR52" s="59"/>
      <c r="GS52" s="59"/>
      <c r="GT52" s="59"/>
      <c r="GU52" s="59"/>
      <c r="GV52" s="59"/>
      <c r="GW52" s="59"/>
      <c r="GX52" s="59"/>
      <c r="GY52" s="59"/>
      <c r="GZ52" s="59"/>
      <c r="HA52" s="59"/>
      <c r="HB52" s="59"/>
      <c r="HC52" s="59"/>
      <c r="HD52" s="59"/>
      <c r="HE52" s="59"/>
      <c r="HF52" s="59"/>
      <c r="HG52" s="59"/>
      <c r="HH52" s="59"/>
      <c r="HI52" s="59"/>
      <c r="HJ52" s="59"/>
      <c r="HK52" s="59"/>
      <c r="HL52" s="59"/>
      <c r="HM52" s="59"/>
      <c r="HN52" s="59"/>
      <c r="HO52" s="59"/>
      <c r="HP52" s="59"/>
      <c r="HQ52" s="59"/>
      <c r="HR52" s="59"/>
      <c r="HS52" s="59"/>
      <c r="HT52" s="59"/>
      <c r="HU52" s="59"/>
      <c r="HV52" s="59"/>
      <c r="HW52" s="59"/>
      <c r="HX52" s="59"/>
      <c r="HY52" s="59"/>
      <c r="HZ52" s="59"/>
      <c r="IA52" s="59"/>
      <c r="IB52" s="59"/>
      <c r="IC52" s="59"/>
      <c r="ID52" s="59"/>
      <c r="IE52" s="59"/>
      <c r="IF52" s="59"/>
      <c r="IG52" s="59"/>
      <c r="IH52" s="59"/>
      <c r="II52" s="59"/>
      <c r="IJ52" s="59"/>
      <c r="IK52" s="59"/>
      <c r="IL52" s="59"/>
      <c r="IM52" s="59"/>
      <c r="IN52" s="59"/>
      <c r="IO52" s="59"/>
      <c r="IP52" s="59"/>
      <c r="IQ52" s="59"/>
      <c r="IR52" s="59"/>
      <c r="IS52" s="59"/>
      <c r="IT52" s="59"/>
      <c r="IU52" s="59"/>
      <c r="IV52" s="59"/>
      <c r="IW52" s="59"/>
      <c r="IX52" s="59"/>
      <c r="IY52" s="59"/>
      <c r="IZ52" s="59"/>
      <c r="JA52" s="59"/>
      <c r="JB52" s="59"/>
      <c r="JC52" s="59"/>
      <c r="JD52" s="59"/>
      <c r="JE52" s="59"/>
      <c r="JF52" s="59"/>
      <c r="JG52" s="59"/>
      <c r="JH52" s="59"/>
      <c r="JI52" s="59"/>
    </row>
    <row r="53" spans="1:269" s="79" customFormat="1" ht="81.75" customHeight="1">
      <c r="A53" s="268">
        <f t="shared" si="0"/>
        <v>44</v>
      </c>
      <c r="B53" s="62">
        <v>44648</v>
      </c>
      <c r="C53" s="232" t="s">
        <v>255</v>
      </c>
      <c r="D53" s="232" t="s">
        <v>454</v>
      </c>
      <c r="E53" s="232" t="s">
        <v>149</v>
      </c>
      <c r="F53" s="64" t="s">
        <v>455</v>
      </c>
      <c r="G53" s="65">
        <v>130159886</v>
      </c>
      <c r="H53" s="235" t="s">
        <v>192</v>
      </c>
      <c r="I53" s="234" t="s">
        <v>181</v>
      </c>
      <c r="J53" s="234" t="s">
        <v>251</v>
      </c>
      <c r="K53" s="234" t="s">
        <v>220</v>
      </c>
      <c r="L53" s="9">
        <v>208</v>
      </c>
      <c r="M53" s="9">
        <v>9.2307692307692317</v>
      </c>
      <c r="N53" s="9">
        <v>2</v>
      </c>
      <c r="O53" s="9">
        <v>2</v>
      </c>
      <c r="P53" s="9">
        <v>0</v>
      </c>
      <c r="Q53" s="9">
        <v>0</v>
      </c>
      <c r="R53" s="9">
        <v>0</v>
      </c>
      <c r="S53" s="10">
        <v>24</v>
      </c>
      <c r="T53" s="68">
        <v>192</v>
      </c>
      <c r="U53" s="68">
        <v>15</v>
      </c>
      <c r="V53" s="68"/>
      <c r="W53" s="68"/>
      <c r="X53" s="68">
        <v>20</v>
      </c>
      <c r="Y53" s="69">
        <v>0</v>
      </c>
      <c r="Z53" s="68">
        <v>0</v>
      </c>
      <c r="AA53" s="69">
        <v>0</v>
      </c>
      <c r="AB53" s="68">
        <v>0</v>
      </c>
      <c r="AC53" s="69">
        <v>0</v>
      </c>
      <c r="AD53" s="68">
        <v>0</v>
      </c>
      <c r="AE53" s="69">
        <v>0</v>
      </c>
      <c r="AF53" s="68">
        <v>0</v>
      </c>
      <c r="AG53" s="69">
        <v>0</v>
      </c>
      <c r="AH53" s="68">
        <v>0</v>
      </c>
      <c r="AI53" s="70">
        <v>18</v>
      </c>
      <c r="AJ53" s="70">
        <v>0</v>
      </c>
      <c r="AK53" s="70">
        <v>0</v>
      </c>
      <c r="AL53" s="11">
        <v>36</v>
      </c>
      <c r="AM53" s="68">
        <v>9</v>
      </c>
      <c r="AN53" s="68"/>
      <c r="AO53" s="68"/>
      <c r="AP53" s="68"/>
      <c r="AQ53" s="68"/>
      <c r="AR53" s="71">
        <v>245.23076923076923</v>
      </c>
      <c r="AS53" s="72">
        <v>0</v>
      </c>
      <c r="AT53" s="72">
        <v>32.34990384615385</v>
      </c>
      <c r="AU53" s="68">
        <v>221.44838653846153</v>
      </c>
      <c r="AV53" s="68">
        <v>886679.33970000001</v>
      </c>
      <c r="AW53" s="68">
        <v>0</v>
      </c>
      <c r="AX53" s="8">
        <v>0</v>
      </c>
      <c r="AY53" s="73">
        <v>0</v>
      </c>
      <c r="AZ53" s="73">
        <v>277.58067307692306</v>
      </c>
      <c r="BA53" s="14">
        <v>1114486.4024038462</v>
      </c>
      <c r="BB53" s="14">
        <v>5.5516134615384614</v>
      </c>
      <c r="BC53" s="9">
        <v>272.0290596153846</v>
      </c>
      <c r="BD53" s="229">
        <v>50</v>
      </c>
      <c r="BE53" s="230">
        <v>222.0290596153846</v>
      </c>
      <c r="BF53" s="20">
        <v>222.03</v>
      </c>
      <c r="BG53" s="21">
        <v>0</v>
      </c>
      <c r="BH53" s="19"/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  <c r="CE53" s="59"/>
      <c r="CF53" s="59"/>
      <c r="CG53" s="59"/>
      <c r="CH53" s="59"/>
      <c r="CI53" s="59"/>
      <c r="CJ53" s="59"/>
      <c r="CK53" s="59"/>
      <c r="CL53" s="59"/>
      <c r="CM53" s="59"/>
      <c r="CN53" s="59"/>
      <c r="CO53" s="59"/>
      <c r="CP53" s="59"/>
      <c r="CQ53" s="59"/>
      <c r="CR53" s="59"/>
      <c r="CS53" s="59"/>
      <c r="CT53" s="59"/>
      <c r="CU53" s="59"/>
      <c r="CV53" s="59"/>
      <c r="CW53" s="59"/>
      <c r="CX53" s="59"/>
      <c r="CY53" s="59"/>
      <c r="CZ53" s="59"/>
      <c r="DA53" s="59"/>
      <c r="DB53" s="59"/>
      <c r="DC53" s="59"/>
      <c r="DD53" s="59"/>
      <c r="DE53" s="59"/>
      <c r="DF53" s="59"/>
      <c r="DG53" s="59"/>
      <c r="DH53" s="59"/>
      <c r="DI53" s="59"/>
      <c r="DJ53" s="59"/>
      <c r="DK53" s="59"/>
      <c r="DL53" s="59"/>
      <c r="DM53" s="59"/>
      <c r="DN53" s="59"/>
      <c r="DO53" s="59"/>
      <c r="DP53" s="59"/>
      <c r="DQ53" s="59"/>
      <c r="DR53" s="59"/>
      <c r="DS53" s="59"/>
      <c r="DT53" s="59"/>
      <c r="DU53" s="59"/>
      <c r="DV53" s="59"/>
      <c r="DW53" s="59"/>
      <c r="DX53" s="59"/>
      <c r="DY53" s="59"/>
      <c r="DZ53" s="59"/>
      <c r="EA53" s="59"/>
      <c r="EB53" s="59"/>
      <c r="EC53" s="59"/>
      <c r="ED53" s="59"/>
      <c r="EE53" s="59"/>
      <c r="EF53" s="59"/>
      <c r="EG53" s="59"/>
      <c r="EH53" s="59"/>
      <c r="EI53" s="59"/>
      <c r="EJ53" s="59"/>
      <c r="EK53" s="59"/>
      <c r="EL53" s="59"/>
      <c r="EM53" s="59"/>
      <c r="EN53" s="59"/>
      <c r="EO53" s="59"/>
      <c r="EP53" s="59"/>
      <c r="EQ53" s="59"/>
      <c r="ER53" s="59"/>
      <c r="ES53" s="59"/>
      <c r="ET53" s="59"/>
      <c r="EU53" s="59"/>
      <c r="EV53" s="59"/>
      <c r="EW53" s="59"/>
      <c r="EX53" s="59"/>
      <c r="EY53" s="59"/>
      <c r="EZ53" s="59"/>
      <c r="FA53" s="59"/>
      <c r="FB53" s="59"/>
      <c r="FC53" s="59"/>
      <c r="FD53" s="59"/>
      <c r="FE53" s="59"/>
      <c r="FF53" s="59"/>
      <c r="FG53" s="59"/>
      <c r="FH53" s="59"/>
      <c r="FI53" s="59"/>
      <c r="FJ53" s="59"/>
      <c r="FK53" s="59"/>
      <c r="FL53" s="59"/>
      <c r="FM53" s="59"/>
      <c r="FN53" s="59"/>
      <c r="FO53" s="59"/>
      <c r="FP53" s="59"/>
      <c r="FQ53" s="59"/>
      <c r="FR53" s="59"/>
      <c r="FS53" s="59"/>
      <c r="FT53" s="59"/>
      <c r="FU53" s="59"/>
      <c r="FV53" s="59"/>
      <c r="FW53" s="59"/>
      <c r="FX53" s="59"/>
      <c r="FY53" s="59"/>
      <c r="FZ53" s="59"/>
      <c r="GA53" s="59"/>
      <c r="GB53" s="59"/>
      <c r="GC53" s="59"/>
      <c r="GD53" s="59"/>
      <c r="GE53" s="59"/>
      <c r="GF53" s="59"/>
      <c r="GG53" s="59"/>
      <c r="GH53" s="59"/>
      <c r="GI53" s="59"/>
      <c r="GJ53" s="59"/>
      <c r="GK53" s="59"/>
      <c r="GL53" s="59"/>
      <c r="GM53" s="59"/>
      <c r="GN53" s="59"/>
      <c r="GO53" s="59"/>
      <c r="GP53" s="59"/>
      <c r="GQ53" s="59"/>
      <c r="GR53" s="59"/>
      <c r="GS53" s="59"/>
      <c r="GT53" s="59"/>
      <c r="GU53" s="59"/>
      <c r="GV53" s="59"/>
      <c r="GW53" s="59"/>
      <c r="GX53" s="59"/>
      <c r="GY53" s="59"/>
      <c r="GZ53" s="59"/>
      <c r="HA53" s="59"/>
      <c r="HB53" s="59"/>
      <c r="HC53" s="59"/>
      <c r="HD53" s="59"/>
      <c r="HE53" s="59"/>
      <c r="HF53" s="59"/>
      <c r="HG53" s="59"/>
      <c r="HH53" s="59"/>
      <c r="HI53" s="59"/>
      <c r="HJ53" s="59"/>
      <c r="HK53" s="59"/>
      <c r="HL53" s="59"/>
      <c r="HM53" s="59"/>
      <c r="HN53" s="59"/>
      <c r="HO53" s="59"/>
      <c r="HP53" s="59"/>
      <c r="HQ53" s="59"/>
      <c r="HR53" s="59"/>
      <c r="HS53" s="59"/>
      <c r="HT53" s="59"/>
      <c r="HU53" s="59"/>
      <c r="HV53" s="59"/>
      <c r="HW53" s="59"/>
      <c r="HX53" s="59"/>
      <c r="HY53" s="59"/>
      <c r="HZ53" s="59"/>
      <c r="IA53" s="59"/>
      <c r="IB53" s="59"/>
      <c r="IC53" s="59"/>
      <c r="ID53" s="59"/>
      <c r="IE53" s="59"/>
      <c r="IF53" s="59"/>
      <c r="IG53" s="59"/>
      <c r="IH53" s="59"/>
      <c r="II53" s="59"/>
      <c r="IJ53" s="59"/>
      <c r="IK53" s="59"/>
      <c r="IL53" s="59"/>
      <c r="IM53" s="59"/>
      <c r="IN53" s="59"/>
      <c r="IO53" s="59"/>
      <c r="IP53" s="59"/>
      <c r="IQ53" s="59"/>
      <c r="IR53" s="59"/>
      <c r="IS53" s="59"/>
      <c r="IT53" s="59"/>
      <c r="IU53" s="59"/>
      <c r="IV53" s="59"/>
      <c r="IW53" s="59"/>
      <c r="IX53" s="59"/>
      <c r="IY53" s="59"/>
      <c r="IZ53" s="59"/>
      <c r="JA53" s="59"/>
      <c r="JB53" s="59"/>
      <c r="JC53" s="59"/>
      <c r="JD53" s="59"/>
      <c r="JE53" s="59"/>
      <c r="JF53" s="59"/>
      <c r="JG53" s="59"/>
      <c r="JH53" s="59"/>
      <c r="JI53" s="59"/>
    </row>
    <row r="54" spans="1:269" s="79" customFormat="1" ht="81.75" customHeight="1">
      <c r="A54" s="268">
        <f t="shared" si="0"/>
        <v>45</v>
      </c>
      <c r="B54" s="62">
        <v>44937</v>
      </c>
      <c r="C54" s="232" t="s">
        <v>274</v>
      </c>
      <c r="D54" s="232" t="s">
        <v>456</v>
      </c>
      <c r="E54" s="232" t="s">
        <v>275</v>
      </c>
      <c r="F54" s="64" t="s">
        <v>457</v>
      </c>
      <c r="G54" s="65">
        <v>51638200</v>
      </c>
      <c r="H54" s="235" t="s">
        <v>196</v>
      </c>
      <c r="I54" s="234" t="s">
        <v>181</v>
      </c>
      <c r="J54" s="234" t="s">
        <v>251</v>
      </c>
      <c r="K54" s="234" t="s">
        <v>220</v>
      </c>
      <c r="L54" s="9">
        <v>208</v>
      </c>
      <c r="M54" s="9">
        <v>9.2307692307692317</v>
      </c>
      <c r="N54" s="9">
        <v>0</v>
      </c>
      <c r="O54" s="9">
        <v>2</v>
      </c>
      <c r="P54" s="9">
        <v>0</v>
      </c>
      <c r="Q54" s="9">
        <v>0</v>
      </c>
      <c r="R54" s="9">
        <v>0</v>
      </c>
      <c r="S54" s="10">
        <v>24</v>
      </c>
      <c r="T54" s="68">
        <v>192</v>
      </c>
      <c r="U54" s="68">
        <v>15</v>
      </c>
      <c r="V54" s="68"/>
      <c r="W54" s="68"/>
      <c r="X54" s="68">
        <v>20</v>
      </c>
      <c r="Y54" s="69">
        <v>0</v>
      </c>
      <c r="Z54" s="68">
        <v>0</v>
      </c>
      <c r="AA54" s="69">
        <v>0</v>
      </c>
      <c r="AB54" s="68">
        <v>0</v>
      </c>
      <c r="AC54" s="69">
        <v>0</v>
      </c>
      <c r="AD54" s="68">
        <v>0</v>
      </c>
      <c r="AE54" s="69">
        <v>0</v>
      </c>
      <c r="AF54" s="68">
        <v>0</v>
      </c>
      <c r="AG54" s="69">
        <v>0</v>
      </c>
      <c r="AH54" s="68">
        <v>0</v>
      </c>
      <c r="AI54" s="70">
        <v>20</v>
      </c>
      <c r="AJ54" s="70">
        <v>0</v>
      </c>
      <c r="AK54" s="70">
        <v>0</v>
      </c>
      <c r="AL54" s="11">
        <v>40</v>
      </c>
      <c r="AM54" s="68">
        <v>10</v>
      </c>
      <c r="AN54" s="68"/>
      <c r="AO54" s="68"/>
      <c r="AP54" s="68"/>
      <c r="AQ54" s="68"/>
      <c r="AR54" s="71">
        <v>246.23076923076923</v>
      </c>
      <c r="AS54" s="72"/>
      <c r="AT54" s="72"/>
      <c r="AU54" s="68">
        <v>222.07538461538462</v>
      </c>
      <c r="AV54" s="68">
        <v>889189.84</v>
      </c>
      <c r="AW54" s="68">
        <v>0</v>
      </c>
      <c r="AX54" s="8">
        <v>0</v>
      </c>
      <c r="AY54" s="73">
        <v>0</v>
      </c>
      <c r="AZ54" s="73">
        <v>246.23076923076923</v>
      </c>
      <c r="BA54" s="14">
        <v>988616.5384615385</v>
      </c>
      <c r="BB54" s="14">
        <v>4.9246153846153851</v>
      </c>
      <c r="BC54" s="9">
        <v>241.30615384615385</v>
      </c>
      <c r="BD54" s="229">
        <v>100</v>
      </c>
      <c r="BE54" s="230">
        <v>141.30615384615385</v>
      </c>
      <c r="BF54" s="20">
        <v>141.31</v>
      </c>
      <c r="BG54" s="21">
        <v>0</v>
      </c>
      <c r="BH54" s="19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59"/>
      <c r="CA54" s="59"/>
      <c r="CB54" s="59"/>
      <c r="CC54" s="59"/>
      <c r="CD54" s="59"/>
      <c r="CE54" s="59"/>
      <c r="CF54" s="59"/>
      <c r="CG54" s="59"/>
      <c r="CH54" s="59"/>
      <c r="CI54" s="59"/>
      <c r="CJ54" s="59"/>
      <c r="CK54" s="59"/>
      <c r="CL54" s="59"/>
      <c r="CM54" s="59"/>
      <c r="CN54" s="59"/>
      <c r="CO54" s="59"/>
      <c r="CP54" s="59"/>
      <c r="CQ54" s="59"/>
      <c r="CR54" s="59"/>
      <c r="CS54" s="59"/>
      <c r="CT54" s="59"/>
      <c r="CU54" s="59"/>
      <c r="CV54" s="59"/>
      <c r="CW54" s="59"/>
      <c r="CX54" s="59"/>
      <c r="CY54" s="59"/>
      <c r="CZ54" s="59"/>
      <c r="DA54" s="59"/>
      <c r="DB54" s="59"/>
      <c r="DC54" s="59"/>
      <c r="DD54" s="59"/>
      <c r="DE54" s="59"/>
      <c r="DF54" s="59"/>
      <c r="DG54" s="59"/>
      <c r="DH54" s="59"/>
      <c r="DI54" s="59"/>
      <c r="DJ54" s="59"/>
      <c r="DK54" s="59"/>
      <c r="DL54" s="59"/>
      <c r="DM54" s="59"/>
      <c r="DN54" s="59"/>
      <c r="DO54" s="59"/>
      <c r="DP54" s="59"/>
      <c r="DQ54" s="59"/>
      <c r="DR54" s="59"/>
      <c r="DS54" s="59"/>
      <c r="DT54" s="59"/>
      <c r="DU54" s="59"/>
      <c r="DV54" s="59"/>
      <c r="DW54" s="59"/>
      <c r="DX54" s="59"/>
      <c r="DY54" s="59"/>
      <c r="DZ54" s="59"/>
      <c r="EA54" s="59"/>
      <c r="EB54" s="59"/>
      <c r="EC54" s="59"/>
      <c r="ED54" s="59"/>
      <c r="EE54" s="59"/>
      <c r="EF54" s="59"/>
      <c r="EG54" s="59"/>
      <c r="EH54" s="59"/>
      <c r="EI54" s="59"/>
      <c r="EJ54" s="59"/>
      <c r="EK54" s="59"/>
      <c r="EL54" s="59"/>
      <c r="EM54" s="59"/>
      <c r="EN54" s="59"/>
      <c r="EO54" s="59"/>
      <c r="EP54" s="59"/>
      <c r="EQ54" s="59"/>
      <c r="ER54" s="59"/>
      <c r="ES54" s="59"/>
      <c r="ET54" s="59"/>
      <c r="EU54" s="59"/>
      <c r="EV54" s="59"/>
      <c r="EW54" s="59"/>
      <c r="EX54" s="59"/>
      <c r="EY54" s="59"/>
      <c r="EZ54" s="59"/>
      <c r="FA54" s="59"/>
      <c r="FB54" s="59"/>
      <c r="FC54" s="59"/>
      <c r="FD54" s="59"/>
      <c r="FE54" s="59"/>
      <c r="FF54" s="59"/>
      <c r="FG54" s="59"/>
      <c r="FH54" s="59"/>
      <c r="FI54" s="59"/>
      <c r="FJ54" s="59"/>
      <c r="FK54" s="59"/>
      <c r="FL54" s="59"/>
      <c r="FM54" s="59"/>
      <c r="FN54" s="59"/>
      <c r="FO54" s="59"/>
      <c r="FP54" s="59"/>
      <c r="FQ54" s="59"/>
      <c r="FR54" s="59"/>
      <c r="FS54" s="59"/>
      <c r="FT54" s="59"/>
      <c r="FU54" s="59"/>
      <c r="FV54" s="59"/>
      <c r="FW54" s="59"/>
      <c r="FX54" s="59"/>
      <c r="FY54" s="59"/>
      <c r="FZ54" s="59"/>
      <c r="GA54" s="59"/>
      <c r="GB54" s="59"/>
      <c r="GC54" s="59"/>
      <c r="GD54" s="59"/>
      <c r="GE54" s="59"/>
      <c r="GF54" s="59"/>
      <c r="GG54" s="59"/>
      <c r="GH54" s="59"/>
      <c r="GI54" s="59"/>
      <c r="GJ54" s="59"/>
      <c r="GK54" s="59"/>
      <c r="GL54" s="59"/>
      <c r="GM54" s="59"/>
      <c r="GN54" s="59"/>
      <c r="GO54" s="59"/>
      <c r="GP54" s="59"/>
      <c r="GQ54" s="59"/>
      <c r="GR54" s="59"/>
      <c r="GS54" s="59"/>
      <c r="GT54" s="59"/>
      <c r="GU54" s="59"/>
      <c r="GV54" s="59"/>
      <c r="GW54" s="59"/>
      <c r="GX54" s="59"/>
      <c r="GY54" s="59"/>
      <c r="GZ54" s="59"/>
      <c r="HA54" s="59"/>
      <c r="HB54" s="59"/>
      <c r="HC54" s="59"/>
      <c r="HD54" s="59"/>
      <c r="HE54" s="59"/>
      <c r="HF54" s="59"/>
      <c r="HG54" s="59"/>
      <c r="HH54" s="59"/>
      <c r="HI54" s="59"/>
      <c r="HJ54" s="59"/>
      <c r="HK54" s="59"/>
      <c r="HL54" s="59"/>
      <c r="HM54" s="59"/>
      <c r="HN54" s="59"/>
      <c r="HO54" s="59"/>
      <c r="HP54" s="59"/>
      <c r="HQ54" s="59"/>
      <c r="HR54" s="59"/>
      <c r="HS54" s="59"/>
      <c r="HT54" s="59"/>
      <c r="HU54" s="59"/>
      <c r="HV54" s="59"/>
      <c r="HW54" s="59"/>
      <c r="HX54" s="59"/>
      <c r="HY54" s="59"/>
      <c r="HZ54" s="59"/>
      <c r="IA54" s="59"/>
      <c r="IB54" s="59"/>
      <c r="IC54" s="59"/>
      <c r="ID54" s="59"/>
      <c r="IE54" s="59"/>
      <c r="IF54" s="59"/>
      <c r="IG54" s="59"/>
      <c r="IH54" s="59"/>
      <c r="II54" s="59"/>
      <c r="IJ54" s="59"/>
      <c r="IK54" s="59"/>
      <c r="IL54" s="59"/>
      <c r="IM54" s="59"/>
      <c r="IN54" s="59"/>
      <c r="IO54" s="59"/>
      <c r="IP54" s="59"/>
      <c r="IQ54" s="59"/>
      <c r="IR54" s="59"/>
      <c r="IS54" s="59"/>
      <c r="IT54" s="59"/>
      <c r="IU54" s="59"/>
      <c r="IV54" s="59"/>
      <c r="IW54" s="59"/>
      <c r="IX54" s="59"/>
      <c r="IY54" s="59"/>
      <c r="IZ54" s="59"/>
      <c r="JA54" s="59"/>
      <c r="JB54" s="59"/>
      <c r="JC54" s="59"/>
      <c r="JD54" s="59"/>
      <c r="JE54" s="59"/>
      <c r="JF54" s="59"/>
      <c r="JG54" s="59"/>
      <c r="JH54" s="59"/>
      <c r="JI54" s="59"/>
    </row>
    <row r="55" spans="1:269" s="79" customFormat="1" ht="81.75" customHeight="1">
      <c r="A55" s="268">
        <f t="shared" si="0"/>
        <v>46</v>
      </c>
      <c r="B55" s="62">
        <v>43795</v>
      </c>
      <c r="C55" s="232" t="s">
        <v>256</v>
      </c>
      <c r="D55" s="232" t="s">
        <v>458</v>
      </c>
      <c r="E55" s="232" t="s">
        <v>150</v>
      </c>
      <c r="F55" s="64">
        <v>10005579819</v>
      </c>
      <c r="G55" s="65" t="s">
        <v>459</v>
      </c>
      <c r="H55" s="235" t="s">
        <v>192</v>
      </c>
      <c r="I55" s="234" t="s">
        <v>182</v>
      </c>
      <c r="J55" s="234" t="s">
        <v>257</v>
      </c>
      <c r="K55" s="234" t="s">
        <v>194</v>
      </c>
      <c r="L55" s="9">
        <v>208</v>
      </c>
      <c r="M55" s="9">
        <v>9.2307692307692317</v>
      </c>
      <c r="N55" s="9">
        <v>0</v>
      </c>
      <c r="O55" s="9">
        <v>2</v>
      </c>
      <c r="P55" s="9">
        <v>0</v>
      </c>
      <c r="Q55" s="9">
        <v>0</v>
      </c>
      <c r="R55" s="9">
        <v>0</v>
      </c>
      <c r="S55" s="10">
        <v>24</v>
      </c>
      <c r="T55" s="68">
        <v>192</v>
      </c>
      <c r="U55" s="68">
        <v>15</v>
      </c>
      <c r="V55" s="68">
        <v>70</v>
      </c>
      <c r="W55" s="68">
        <v>20</v>
      </c>
      <c r="X55" s="68">
        <v>30</v>
      </c>
      <c r="Y55" s="69">
        <v>0</v>
      </c>
      <c r="Z55" s="68">
        <v>0</v>
      </c>
      <c r="AA55" s="69">
        <v>0</v>
      </c>
      <c r="AB55" s="68">
        <v>0</v>
      </c>
      <c r="AC55" s="69">
        <v>0</v>
      </c>
      <c r="AD55" s="68">
        <v>0</v>
      </c>
      <c r="AE55" s="69">
        <v>0</v>
      </c>
      <c r="AF55" s="68">
        <v>0</v>
      </c>
      <c r="AG55" s="69">
        <v>0</v>
      </c>
      <c r="AH55" s="68">
        <v>0</v>
      </c>
      <c r="AI55" s="70">
        <v>20</v>
      </c>
      <c r="AJ55" s="70">
        <v>0</v>
      </c>
      <c r="AK55" s="70">
        <v>0</v>
      </c>
      <c r="AL55" s="11">
        <v>40</v>
      </c>
      <c r="AM55" s="68">
        <v>10</v>
      </c>
      <c r="AN55" s="68"/>
      <c r="AO55" s="68"/>
      <c r="AP55" s="68"/>
      <c r="AQ55" s="68"/>
      <c r="AR55" s="71">
        <v>346.23076923076923</v>
      </c>
      <c r="AS55" s="72"/>
      <c r="AT55" s="72"/>
      <c r="AU55" s="68">
        <v>321.02241594022416</v>
      </c>
      <c r="AV55" s="68">
        <v>1285373.7534246575</v>
      </c>
      <c r="AW55" s="68">
        <v>2</v>
      </c>
      <c r="AX55" s="8">
        <v>300000</v>
      </c>
      <c r="AY55" s="73">
        <v>0</v>
      </c>
      <c r="AZ55" s="73">
        <v>346.23076923076923</v>
      </c>
      <c r="BA55" s="14">
        <v>1390116.5384615385</v>
      </c>
      <c r="BB55" s="14">
        <v>5.9775840597758405</v>
      </c>
      <c r="BC55" s="9">
        <v>340.25318517099339</v>
      </c>
      <c r="BD55" s="229">
        <v>100</v>
      </c>
      <c r="BE55" s="230">
        <v>240.25318517099339</v>
      </c>
      <c r="BF55" s="20">
        <v>240.25</v>
      </c>
      <c r="BG55" s="21">
        <v>0</v>
      </c>
      <c r="BH55" s="1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9"/>
      <c r="CC55" s="59"/>
      <c r="CD55" s="59"/>
      <c r="CE55" s="59"/>
      <c r="CF55" s="59"/>
      <c r="CG55" s="59"/>
      <c r="CH55" s="59"/>
      <c r="CI55" s="59"/>
      <c r="CJ55" s="59"/>
      <c r="CK55" s="59"/>
      <c r="CL55" s="59"/>
      <c r="CM55" s="59"/>
      <c r="CN55" s="59"/>
      <c r="CO55" s="59"/>
      <c r="CP55" s="59"/>
      <c r="CQ55" s="59"/>
      <c r="CR55" s="59"/>
      <c r="CS55" s="59"/>
      <c r="CT55" s="59"/>
      <c r="CU55" s="59"/>
      <c r="CV55" s="59"/>
      <c r="CW55" s="59"/>
      <c r="CX55" s="59"/>
      <c r="CY55" s="59"/>
      <c r="CZ55" s="59"/>
      <c r="DA55" s="59"/>
      <c r="DB55" s="59"/>
      <c r="DC55" s="59"/>
      <c r="DD55" s="59"/>
      <c r="DE55" s="59"/>
      <c r="DF55" s="59"/>
      <c r="DG55" s="59"/>
      <c r="DH55" s="59"/>
      <c r="DI55" s="59"/>
      <c r="DJ55" s="59"/>
      <c r="DK55" s="59"/>
      <c r="DL55" s="59"/>
      <c r="DM55" s="59"/>
      <c r="DN55" s="59"/>
      <c r="DO55" s="59"/>
      <c r="DP55" s="59"/>
      <c r="DQ55" s="59"/>
      <c r="DR55" s="59"/>
      <c r="DS55" s="59"/>
      <c r="DT55" s="59"/>
      <c r="DU55" s="59"/>
      <c r="DV55" s="59"/>
      <c r="DW55" s="59"/>
      <c r="DX55" s="59"/>
      <c r="DY55" s="59"/>
      <c r="DZ55" s="59"/>
      <c r="EA55" s="59"/>
      <c r="EB55" s="59"/>
      <c r="EC55" s="59"/>
      <c r="ED55" s="59"/>
      <c r="EE55" s="59"/>
      <c r="EF55" s="59"/>
      <c r="EG55" s="59"/>
      <c r="EH55" s="59"/>
      <c r="EI55" s="59"/>
      <c r="EJ55" s="59"/>
      <c r="EK55" s="59"/>
      <c r="EL55" s="59"/>
      <c r="EM55" s="59"/>
      <c r="EN55" s="59"/>
      <c r="EO55" s="59"/>
      <c r="EP55" s="59"/>
      <c r="EQ55" s="59"/>
      <c r="ER55" s="59"/>
      <c r="ES55" s="59"/>
      <c r="ET55" s="59"/>
      <c r="EU55" s="59"/>
      <c r="EV55" s="59"/>
      <c r="EW55" s="59"/>
      <c r="EX55" s="59"/>
      <c r="EY55" s="59"/>
      <c r="EZ55" s="59"/>
      <c r="FA55" s="59"/>
      <c r="FB55" s="59"/>
      <c r="FC55" s="59"/>
      <c r="FD55" s="59"/>
      <c r="FE55" s="59"/>
      <c r="FF55" s="59"/>
      <c r="FG55" s="59"/>
      <c r="FH55" s="59"/>
      <c r="FI55" s="59"/>
      <c r="FJ55" s="59"/>
      <c r="FK55" s="59"/>
      <c r="FL55" s="59"/>
      <c r="FM55" s="59"/>
      <c r="FN55" s="59"/>
      <c r="FO55" s="59"/>
      <c r="FP55" s="59"/>
      <c r="FQ55" s="59"/>
      <c r="FR55" s="59"/>
      <c r="FS55" s="59"/>
      <c r="FT55" s="59"/>
      <c r="FU55" s="59"/>
      <c r="FV55" s="59"/>
      <c r="FW55" s="59"/>
      <c r="FX55" s="59"/>
      <c r="FY55" s="59"/>
      <c r="FZ55" s="59"/>
      <c r="GA55" s="59"/>
      <c r="GB55" s="59"/>
      <c r="GC55" s="59"/>
      <c r="GD55" s="59"/>
      <c r="GE55" s="59"/>
      <c r="GF55" s="59"/>
      <c r="GG55" s="59"/>
      <c r="GH55" s="59"/>
      <c r="GI55" s="59"/>
      <c r="GJ55" s="59"/>
      <c r="GK55" s="59"/>
      <c r="GL55" s="59"/>
      <c r="GM55" s="59"/>
      <c r="GN55" s="59"/>
      <c r="GO55" s="59"/>
      <c r="GP55" s="59"/>
      <c r="GQ55" s="59"/>
      <c r="GR55" s="59"/>
      <c r="GS55" s="59"/>
      <c r="GT55" s="59"/>
      <c r="GU55" s="59"/>
      <c r="GV55" s="59"/>
      <c r="GW55" s="59"/>
      <c r="GX55" s="59"/>
      <c r="GY55" s="59"/>
      <c r="GZ55" s="59"/>
      <c r="HA55" s="59"/>
      <c r="HB55" s="59"/>
      <c r="HC55" s="59"/>
      <c r="HD55" s="59"/>
      <c r="HE55" s="59"/>
      <c r="HF55" s="59"/>
      <c r="HG55" s="59"/>
      <c r="HH55" s="59"/>
      <c r="HI55" s="59"/>
      <c r="HJ55" s="59"/>
      <c r="HK55" s="59"/>
      <c r="HL55" s="59"/>
      <c r="HM55" s="59"/>
      <c r="HN55" s="59"/>
      <c r="HO55" s="59"/>
      <c r="HP55" s="59"/>
      <c r="HQ55" s="59"/>
      <c r="HR55" s="59"/>
      <c r="HS55" s="59"/>
      <c r="HT55" s="59"/>
      <c r="HU55" s="59"/>
      <c r="HV55" s="59"/>
      <c r="HW55" s="59"/>
      <c r="HX55" s="59"/>
      <c r="HY55" s="59"/>
      <c r="HZ55" s="59"/>
      <c r="IA55" s="59"/>
      <c r="IB55" s="59"/>
      <c r="IC55" s="59"/>
      <c r="ID55" s="59"/>
      <c r="IE55" s="59"/>
      <c r="IF55" s="59"/>
      <c r="IG55" s="59"/>
      <c r="IH55" s="59"/>
      <c r="II55" s="59"/>
      <c r="IJ55" s="59"/>
      <c r="IK55" s="59"/>
      <c r="IL55" s="59"/>
      <c r="IM55" s="59"/>
      <c r="IN55" s="59"/>
      <c r="IO55" s="59"/>
      <c r="IP55" s="59"/>
      <c r="IQ55" s="59"/>
      <c r="IR55" s="59"/>
      <c r="IS55" s="59"/>
      <c r="IT55" s="59"/>
      <c r="IU55" s="59"/>
      <c r="IV55" s="59"/>
      <c r="IW55" s="59"/>
      <c r="IX55" s="59"/>
      <c r="IY55" s="59"/>
      <c r="IZ55" s="59"/>
      <c r="JA55" s="59"/>
      <c r="JB55" s="59"/>
      <c r="JC55" s="59"/>
      <c r="JD55" s="59"/>
      <c r="JE55" s="59"/>
      <c r="JF55" s="59"/>
      <c r="JG55" s="59"/>
      <c r="JH55" s="59"/>
      <c r="JI55" s="59"/>
    </row>
    <row r="56" spans="1:269" s="79" customFormat="1" ht="81.75" customHeight="1">
      <c r="A56" s="268">
        <f t="shared" si="0"/>
        <v>47</v>
      </c>
      <c r="B56" s="62">
        <v>44456</v>
      </c>
      <c r="C56" s="232" t="s">
        <v>250</v>
      </c>
      <c r="D56" s="232" t="s">
        <v>460</v>
      </c>
      <c r="E56" s="232" t="s">
        <v>145</v>
      </c>
      <c r="F56" s="64">
        <v>10005556158</v>
      </c>
      <c r="G56" s="65">
        <v>10786138</v>
      </c>
      <c r="H56" s="235" t="s">
        <v>192</v>
      </c>
      <c r="I56" s="234" t="s">
        <v>182</v>
      </c>
      <c r="J56" s="234" t="s">
        <v>257</v>
      </c>
      <c r="K56" s="234" t="s">
        <v>194</v>
      </c>
      <c r="L56" s="9">
        <v>208</v>
      </c>
      <c r="M56" s="9">
        <v>9.2307692307692317</v>
      </c>
      <c r="N56" s="9">
        <v>0.5</v>
      </c>
      <c r="O56" s="9">
        <v>2</v>
      </c>
      <c r="P56" s="9">
        <v>0</v>
      </c>
      <c r="Q56" s="9">
        <v>0</v>
      </c>
      <c r="R56" s="9">
        <v>0</v>
      </c>
      <c r="S56" s="10">
        <v>24</v>
      </c>
      <c r="T56" s="68">
        <v>192</v>
      </c>
      <c r="U56" s="68">
        <v>15</v>
      </c>
      <c r="V56" s="68">
        <v>70</v>
      </c>
      <c r="W56" s="68">
        <v>20</v>
      </c>
      <c r="X56" s="68">
        <v>30</v>
      </c>
      <c r="Y56" s="69">
        <v>0</v>
      </c>
      <c r="Z56" s="68">
        <v>0</v>
      </c>
      <c r="AA56" s="69">
        <v>0</v>
      </c>
      <c r="AB56" s="68">
        <v>0</v>
      </c>
      <c r="AC56" s="69">
        <v>0</v>
      </c>
      <c r="AD56" s="68">
        <v>0</v>
      </c>
      <c r="AE56" s="69">
        <v>0</v>
      </c>
      <c r="AF56" s="68">
        <v>0</v>
      </c>
      <c r="AG56" s="69">
        <v>0</v>
      </c>
      <c r="AH56" s="68">
        <v>0</v>
      </c>
      <c r="AI56" s="70">
        <v>19.5</v>
      </c>
      <c r="AJ56" s="70">
        <v>0</v>
      </c>
      <c r="AK56" s="70">
        <v>0</v>
      </c>
      <c r="AL56" s="11">
        <v>39</v>
      </c>
      <c r="AM56" s="68">
        <v>9.75</v>
      </c>
      <c r="AN56" s="68"/>
      <c r="AO56" s="68"/>
      <c r="AP56" s="68"/>
      <c r="AQ56" s="68"/>
      <c r="AR56" s="71">
        <v>345.98076923076923</v>
      </c>
      <c r="AS56" s="72">
        <v>5.9193647499659647</v>
      </c>
      <c r="AT56" s="72">
        <v>46.171045049734531</v>
      </c>
      <c r="AU56" s="68">
        <v>326.94178069019011</v>
      </c>
      <c r="AV56" s="68">
        <v>1309074.8898835212</v>
      </c>
      <c r="AW56" s="68">
        <v>2</v>
      </c>
      <c r="AX56" s="8">
        <v>300000</v>
      </c>
      <c r="AY56" s="73">
        <v>0</v>
      </c>
      <c r="AZ56" s="73">
        <v>398.07117903046969</v>
      </c>
      <c r="BA56" s="14">
        <v>1598255.7838073359</v>
      </c>
      <c r="BB56" s="14">
        <v>5.9775840597758405</v>
      </c>
      <c r="BC56" s="9">
        <v>392.09359497069386</v>
      </c>
      <c r="BD56" s="229">
        <v>100</v>
      </c>
      <c r="BE56" s="230">
        <v>292.09359497069386</v>
      </c>
      <c r="BF56" s="20">
        <v>292.08999999999997</v>
      </c>
      <c r="BG56" s="21">
        <v>0</v>
      </c>
      <c r="BH56" s="19"/>
      <c r="BI56" s="59"/>
      <c r="BJ56" s="59"/>
      <c r="BK56" s="59"/>
      <c r="BL56" s="59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59"/>
      <c r="CA56" s="59"/>
      <c r="CB56" s="59"/>
      <c r="CC56" s="59"/>
      <c r="CD56" s="59"/>
      <c r="CE56" s="59"/>
      <c r="CF56" s="59"/>
      <c r="CG56" s="59"/>
      <c r="CH56" s="59"/>
      <c r="CI56" s="59"/>
      <c r="CJ56" s="59"/>
      <c r="CK56" s="59"/>
      <c r="CL56" s="59"/>
      <c r="CM56" s="59"/>
      <c r="CN56" s="59"/>
      <c r="CO56" s="59"/>
      <c r="CP56" s="59"/>
      <c r="CQ56" s="59"/>
      <c r="CR56" s="59"/>
      <c r="CS56" s="59"/>
      <c r="CT56" s="59"/>
      <c r="CU56" s="59"/>
      <c r="CV56" s="59"/>
      <c r="CW56" s="59"/>
      <c r="CX56" s="59"/>
      <c r="CY56" s="59"/>
      <c r="CZ56" s="59"/>
      <c r="DA56" s="59"/>
      <c r="DB56" s="59"/>
      <c r="DC56" s="59"/>
      <c r="DD56" s="59"/>
      <c r="DE56" s="59"/>
      <c r="DF56" s="59"/>
      <c r="DG56" s="59"/>
      <c r="DH56" s="59"/>
      <c r="DI56" s="59"/>
      <c r="DJ56" s="59"/>
      <c r="DK56" s="59"/>
      <c r="DL56" s="59"/>
      <c r="DM56" s="59"/>
      <c r="DN56" s="59"/>
      <c r="DO56" s="59"/>
      <c r="DP56" s="59"/>
      <c r="DQ56" s="59"/>
      <c r="DR56" s="59"/>
      <c r="DS56" s="59"/>
      <c r="DT56" s="59"/>
      <c r="DU56" s="59"/>
      <c r="DV56" s="59"/>
      <c r="DW56" s="59"/>
      <c r="DX56" s="59"/>
      <c r="DY56" s="59"/>
      <c r="DZ56" s="59"/>
      <c r="EA56" s="59"/>
      <c r="EB56" s="59"/>
      <c r="EC56" s="59"/>
      <c r="ED56" s="59"/>
      <c r="EE56" s="59"/>
      <c r="EF56" s="59"/>
      <c r="EG56" s="59"/>
      <c r="EH56" s="59"/>
      <c r="EI56" s="59"/>
      <c r="EJ56" s="59"/>
      <c r="EK56" s="59"/>
      <c r="EL56" s="59"/>
      <c r="EM56" s="59"/>
      <c r="EN56" s="59"/>
      <c r="EO56" s="59"/>
      <c r="EP56" s="59"/>
      <c r="EQ56" s="59"/>
      <c r="ER56" s="59"/>
      <c r="ES56" s="59"/>
      <c r="ET56" s="59"/>
      <c r="EU56" s="59"/>
      <c r="EV56" s="59"/>
      <c r="EW56" s="59"/>
      <c r="EX56" s="59"/>
      <c r="EY56" s="59"/>
      <c r="EZ56" s="59"/>
      <c r="FA56" s="59"/>
      <c r="FB56" s="59"/>
      <c r="FC56" s="59"/>
      <c r="FD56" s="59"/>
      <c r="FE56" s="59"/>
      <c r="FF56" s="59"/>
      <c r="FG56" s="59"/>
      <c r="FH56" s="59"/>
      <c r="FI56" s="59"/>
      <c r="FJ56" s="59"/>
      <c r="FK56" s="59"/>
      <c r="FL56" s="59"/>
      <c r="FM56" s="59"/>
      <c r="FN56" s="59"/>
      <c r="FO56" s="59"/>
      <c r="FP56" s="59"/>
      <c r="FQ56" s="59"/>
      <c r="FR56" s="59"/>
      <c r="FS56" s="59"/>
      <c r="FT56" s="59"/>
      <c r="FU56" s="59"/>
      <c r="FV56" s="59"/>
      <c r="FW56" s="59"/>
      <c r="FX56" s="59"/>
      <c r="FY56" s="59"/>
      <c r="FZ56" s="59"/>
      <c r="GA56" s="59"/>
      <c r="GB56" s="59"/>
      <c r="GC56" s="59"/>
      <c r="GD56" s="59"/>
      <c r="GE56" s="59"/>
      <c r="GF56" s="59"/>
      <c r="GG56" s="59"/>
      <c r="GH56" s="59"/>
      <c r="GI56" s="59"/>
      <c r="GJ56" s="59"/>
      <c r="GK56" s="59"/>
      <c r="GL56" s="59"/>
      <c r="GM56" s="59"/>
      <c r="GN56" s="59"/>
      <c r="GO56" s="59"/>
      <c r="GP56" s="59"/>
      <c r="GQ56" s="59"/>
      <c r="GR56" s="59"/>
      <c r="GS56" s="59"/>
      <c r="GT56" s="59"/>
      <c r="GU56" s="59"/>
      <c r="GV56" s="59"/>
      <c r="GW56" s="59"/>
      <c r="GX56" s="59"/>
      <c r="GY56" s="59"/>
      <c r="GZ56" s="59"/>
      <c r="HA56" s="59"/>
      <c r="HB56" s="59"/>
      <c r="HC56" s="59"/>
      <c r="HD56" s="59"/>
      <c r="HE56" s="59"/>
      <c r="HF56" s="59"/>
      <c r="HG56" s="59"/>
      <c r="HH56" s="59"/>
      <c r="HI56" s="59"/>
      <c r="HJ56" s="59"/>
      <c r="HK56" s="59"/>
      <c r="HL56" s="59"/>
      <c r="HM56" s="59"/>
      <c r="HN56" s="59"/>
      <c r="HO56" s="59"/>
      <c r="HP56" s="59"/>
      <c r="HQ56" s="59"/>
      <c r="HR56" s="59"/>
      <c r="HS56" s="59"/>
      <c r="HT56" s="59"/>
      <c r="HU56" s="59"/>
      <c r="HV56" s="59"/>
      <c r="HW56" s="59"/>
      <c r="HX56" s="59"/>
      <c r="HY56" s="59"/>
      <c r="HZ56" s="59"/>
      <c r="IA56" s="59"/>
      <c r="IB56" s="59"/>
      <c r="IC56" s="59"/>
      <c r="ID56" s="59"/>
      <c r="IE56" s="59"/>
      <c r="IF56" s="59"/>
      <c r="IG56" s="59"/>
      <c r="IH56" s="59"/>
      <c r="II56" s="59"/>
      <c r="IJ56" s="59"/>
      <c r="IK56" s="59"/>
      <c r="IL56" s="59"/>
      <c r="IM56" s="59"/>
      <c r="IN56" s="59"/>
      <c r="IO56" s="59"/>
      <c r="IP56" s="59"/>
      <c r="IQ56" s="59"/>
      <c r="IR56" s="59"/>
      <c r="IS56" s="59"/>
      <c r="IT56" s="59"/>
      <c r="IU56" s="59"/>
      <c r="IV56" s="59"/>
      <c r="IW56" s="59"/>
      <c r="IX56" s="59"/>
      <c r="IY56" s="59"/>
      <c r="IZ56" s="59"/>
      <c r="JA56" s="59"/>
      <c r="JB56" s="59"/>
      <c r="JC56" s="59"/>
      <c r="JD56" s="59"/>
      <c r="JE56" s="59"/>
      <c r="JF56" s="59"/>
      <c r="JG56" s="59"/>
      <c r="JH56" s="59"/>
      <c r="JI56" s="59"/>
    </row>
    <row r="57" spans="1:269" s="79" customFormat="1" ht="81.75" customHeight="1">
      <c r="A57" s="268">
        <f t="shared" si="0"/>
        <v>48</v>
      </c>
      <c r="B57" s="62">
        <v>44586</v>
      </c>
      <c r="C57" s="232" t="s">
        <v>259</v>
      </c>
      <c r="D57" s="232" t="s">
        <v>461</v>
      </c>
      <c r="E57" s="232" t="s">
        <v>152</v>
      </c>
      <c r="F57" s="64">
        <v>10005544748</v>
      </c>
      <c r="G57" s="65">
        <v>51013429</v>
      </c>
      <c r="H57" s="235" t="s">
        <v>192</v>
      </c>
      <c r="I57" s="234" t="s">
        <v>182</v>
      </c>
      <c r="J57" s="234" t="s">
        <v>257</v>
      </c>
      <c r="K57" s="234" t="s">
        <v>194</v>
      </c>
      <c r="L57" s="9">
        <v>208</v>
      </c>
      <c r="M57" s="9">
        <v>9.2307692307692317</v>
      </c>
      <c r="N57" s="9">
        <v>0</v>
      </c>
      <c r="O57" s="9">
        <v>2</v>
      </c>
      <c r="P57" s="9">
        <v>0</v>
      </c>
      <c r="Q57" s="9">
        <v>0</v>
      </c>
      <c r="R57" s="9">
        <v>0</v>
      </c>
      <c r="S57" s="10">
        <v>24</v>
      </c>
      <c r="T57" s="68">
        <v>192</v>
      </c>
      <c r="U57" s="68">
        <v>15</v>
      </c>
      <c r="V57" s="68">
        <v>50</v>
      </c>
      <c r="W57" s="68">
        <v>20</v>
      </c>
      <c r="X57" s="68">
        <v>30</v>
      </c>
      <c r="Y57" s="69">
        <v>0</v>
      </c>
      <c r="Z57" s="68">
        <v>0</v>
      </c>
      <c r="AA57" s="69">
        <v>0</v>
      </c>
      <c r="AB57" s="68">
        <v>0</v>
      </c>
      <c r="AC57" s="69">
        <v>0</v>
      </c>
      <c r="AD57" s="68">
        <v>0</v>
      </c>
      <c r="AE57" s="69">
        <v>0</v>
      </c>
      <c r="AF57" s="68">
        <v>0</v>
      </c>
      <c r="AG57" s="69">
        <v>0</v>
      </c>
      <c r="AH57" s="68">
        <v>0</v>
      </c>
      <c r="AI57" s="70">
        <v>20</v>
      </c>
      <c r="AJ57" s="70">
        <v>0</v>
      </c>
      <c r="AK57" s="70">
        <v>0</v>
      </c>
      <c r="AL57" s="11">
        <v>40</v>
      </c>
      <c r="AM57" s="68">
        <v>10</v>
      </c>
      <c r="AN57" s="68"/>
      <c r="AO57" s="68"/>
      <c r="AP57" s="68"/>
      <c r="AQ57" s="68"/>
      <c r="AR57" s="71">
        <v>326.23076923076923</v>
      </c>
      <c r="AS57" s="72"/>
      <c r="AT57" s="72"/>
      <c r="AU57" s="68">
        <v>301.02241594022416</v>
      </c>
      <c r="AV57" s="68">
        <v>1205293.7534246575</v>
      </c>
      <c r="AW57" s="68">
        <v>0</v>
      </c>
      <c r="AX57" s="8">
        <v>0</v>
      </c>
      <c r="AY57" s="73">
        <v>0</v>
      </c>
      <c r="AZ57" s="73">
        <v>326.23076923076923</v>
      </c>
      <c r="BA57" s="14">
        <v>1309816.5384615385</v>
      </c>
      <c r="BB57" s="14">
        <v>5.9775840597758405</v>
      </c>
      <c r="BC57" s="9">
        <v>320.25318517099339</v>
      </c>
      <c r="BD57" s="229">
        <v>100</v>
      </c>
      <c r="BE57" s="230">
        <v>220.25318517099339</v>
      </c>
      <c r="BF57" s="20">
        <v>220.25</v>
      </c>
      <c r="BG57" s="21">
        <v>0</v>
      </c>
      <c r="BH57" s="19"/>
      <c r="BI57" s="59"/>
      <c r="BJ57" s="59"/>
      <c r="BK57" s="59"/>
      <c r="BL57" s="59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59"/>
      <c r="CA57" s="59"/>
      <c r="CB57" s="59"/>
      <c r="CC57" s="59"/>
      <c r="CD57" s="59"/>
      <c r="CE57" s="59"/>
      <c r="CF57" s="59"/>
      <c r="CG57" s="59"/>
      <c r="CH57" s="59"/>
      <c r="CI57" s="59"/>
      <c r="CJ57" s="59"/>
      <c r="CK57" s="59"/>
      <c r="CL57" s="59"/>
      <c r="CM57" s="59"/>
      <c r="CN57" s="59"/>
      <c r="CO57" s="59"/>
      <c r="CP57" s="59"/>
      <c r="CQ57" s="59"/>
      <c r="CR57" s="59"/>
      <c r="CS57" s="59"/>
      <c r="CT57" s="59"/>
      <c r="CU57" s="59"/>
      <c r="CV57" s="59"/>
      <c r="CW57" s="59"/>
      <c r="CX57" s="59"/>
      <c r="CY57" s="59"/>
      <c r="CZ57" s="59"/>
      <c r="DA57" s="59"/>
      <c r="DB57" s="59"/>
      <c r="DC57" s="59"/>
      <c r="DD57" s="59"/>
      <c r="DE57" s="59"/>
      <c r="DF57" s="59"/>
      <c r="DG57" s="59"/>
      <c r="DH57" s="59"/>
      <c r="DI57" s="59"/>
      <c r="DJ57" s="59"/>
      <c r="DK57" s="59"/>
      <c r="DL57" s="59"/>
      <c r="DM57" s="59"/>
      <c r="DN57" s="59"/>
      <c r="DO57" s="59"/>
      <c r="DP57" s="59"/>
      <c r="DQ57" s="59"/>
      <c r="DR57" s="59"/>
      <c r="DS57" s="59"/>
      <c r="DT57" s="59"/>
      <c r="DU57" s="59"/>
      <c r="DV57" s="59"/>
      <c r="DW57" s="59"/>
      <c r="DX57" s="59"/>
      <c r="DY57" s="59"/>
      <c r="DZ57" s="59"/>
      <c r="EA57" s="59"/>
      <c r="EB57" s="59"/>
      <c r="EC57" s="59"/>
      <c r="ED57" s="59"/>
      <c r="EE57" s="59"/>
      <c r="EF57" s="59"/>
      <c r="EG57" s="59"/>
      <c r="EH57" s="59"/>
      <c r="EI57" s="59"/>
      <c r="EJ57" s="59"/>
      <c r="EK57" s="59"/>
      <c r="EL57" s="59"/>
      <c r="EM57" s="59"/>
      <c r="EN57" s="59"/>
      <c r="EO57" s="59"/>
      <c r="EP57" s="59"/>
      <c r="EQ57" s="59"/>
      <c r="ER57" s="59"/>
      <c r="ES57" s="59"/>
      <c r="ET57" s="59"/>
      <c r="EU57" s="59"/>
      <c r="EV57" s="59"/>
      <c r="EW57" s="59"/>
      <c r="EX57" s="59"/>
      <c r="EY57" s="59"/>
      <c r="EZ57" s="59"/>
      <c r="FA57" s="59"/>
      <c r="FB57" s="59"/>
      <c r="FC57" s="59"/>
      <c r="FD57" s="59"/>
      <c r="FE57" s="59"/>
      <c r="FF57" s="59"/>
      <c r="FG57" s="59"/>
      <c r="FH57" s="59"/>
      <c r="FI57" s="59"/>
      <c r="FJ57" s="59"/>
      <c r="FK57" s="59"/>
      <c r="FL57" s="59"/>
      <c r="FM57" s="59"/>
      <c r="FN57" s="59"/>
      <c r="FO57" s="59"/>
      <c r="FP57" s="59"/>
      <c r="FQ57" s="59"/>
      <c r="FR57" s="59"/>
      <c r="FS57" s="59"/>
      <c r="FT57" s="59"/>
      <c r="FU57" s="59"/>
      <c r="FV57" s="59"/>
      <c r="FW57" s="59"/>
      <c r="FX57" s="59"/>
      <c r="FY57" s="59"/>
      <c r="FZ57" s="59"/>
      <c r="GA57" s="59"/>
      <c r="GB57" s="59"/>
      <c r="GC57" s="59"/>
      <c r="GD57" s="59"/>
      <c r="GE57" s="59"/>
      <c r="GF57" s="59"/>
      <c r="GG57" s="59"/>
      <c r="GH57" s="59"/>
      <c r="GI57" s="59"/>
      <c r="GJ57" s="59"/>
      <c r="GK57" s="59"/>
      <c r="GL57" s="59"/>
      <c r="GM57" s="59"/>
      <c r="GN57" s="59"/>
      <c r="GO57" s="59"/>
      <c r="GP57" s="59"/>
      <c r="GQ57" s="59"/>
      <c r="GR57" s="59"/>
      <c r="GS57" s="59"/>
      <c r="GT57" s="59"/>
      <c r="GU57" s="59"/>
      <c r="GV57" s="59"/>
      <c r="GW57" s="59"/>
      <c r="GX57" s="59"/>
      <c r="GY57" s="59"/>
      <c r="GZ57" s="59"/>
      <c r="HA57" s="59"/>
      <c r="HB57" s="59"/>
      <c r="HC57" s="59"/>
      <c r="HD57" s="59"/>
      <c r="HE57" s="59"/>
      <c r="HF57" s="59"/>
      <c r="HG57" s="59"/>
      <c r="HH57" s="59"/>
      <c r="HI57" s="59"/>
      <c r="HJ57" s="59"/>
      <c r="HK57" s="59"/>
      <c r="HL57" s="59"/>
      <c r="HM57" s="59"/>
      <c r="HN57" s="59"/>
      <c r="HO57" s="59"/>
      <c r="HP57" s="59"/>
      <c r="HQ57" s="59"/>
      <c r="HR57" s="59"/>
      <c r="HS57" s="59"/>
      <c r="HT57" s="59"/>
      <c r="HU57" s="59"/>
      <c r="HV57" s="59"/>
      <c r="HW57" s="59"/>
      <c r="HX57" s="59"/>
      <c r="HY57" s="59"/>
      <c r="HZ57" s="59"/>
      <c r="IA57" s="59"/>
      <c r="IB57" s="59"/>
      <c r="IC57" s="59"/>
      <c r="ID57" s="59"/>
      <c r="IE57" s="59"/>
      <c r="IF57" s="59"/>
      <c r="IG57" s="59"/>
      <c r="IH57" s="59"/>
      <c r="II57" s="59"/>
      <c r="IJ57" s="59"/>
      <c r="IK57" s="59"/>
      <c r="IL57" s="59"/>
      <c r="IM57" s="59"/>
      <c r="IN57" s="59"/>
      <c r="IO57" s="59"/>
      <c r="IP57" s="59"/>
      <c r="IQ57" s="59"/>
      <c r="IR57" s="59"/>
      <c r="IS57" s="59"/>
      <c r="IT57" s="59"/>
      <c r="IU57" s="59"/>
      <c r="IV57" s="59"/>
      <c r="IW57" s="59"/>
      <c r="IX57" s="59"/>
      <c r="IY57" s="59"/>
      <c r="IZ57" s="59"/>
      <c r="JA57" s="59"/>
      <c r="JB57" s="59"/>
      <c r="JC57" s="59"/>
      <c r="JD57" s="59"/>
      <c r="JE57" s="59"/>
      <c r="JF57" s="59"/>
      <c r="JG57" s="59"/>
      <c r="JH57" s="59"/>
      <c r="JI57" s="59"/>
    </row>
    <row r="58" spans="1:269" s="79" customFormat="1" ht="81.75" customHeight="1">
      <c r="A58" s="268">
        <f t="shared" si="0"/>
        <v>49</v>
      </c>
      <c r="B58" s="62">
        <v>43838</v>
      </c>
      <c r="C58" s="232" t="s">
        <v>231</v>
      </c>
      <c r="D58" s="232" t="s">
        <v>462</v>
      </c>
      <c r="E58" s="232" t="s">
        <v>128</v>
      </c>
      <c r="F58" s="64">
        <v>10005556185</v>
      </c>
      <c r="G58" s="65" t="s">
        <v>463</v>
      </c>
      <c r="H58" s="235" t="s">
        <v>192</v>
      </c>
      <c r="I58" s="234" t="s">
        <v>182</v>
      </c>
      <c r="J58" s="234" t="s">
        <v>257</v>
      </c>
      <c r="K58" s="234" t="s">
        <v>220</v>
      </c>
      <c r="L58" s="9">
        <v>208</v>
      </c>
      <c r="M58" s="9">
        <v>9.2307692307692317</v>
      </c>
      <c r="N58" s="9">
        <v>0</v>
      </c>
      <c r="O58" s="9">
        <v>2</v>
      </c>
      <c r="P58" s="9">
        <v>0</v>
      </c>
      <c r="Q58" s="9">
        <v>0</v>
      </c>
      <c r="R58" s="9">
        <v>0</v>
      </c>
      <c r="S58" s="10">
        <v>24</v>
      </c>
      <c r="T58" s="68">
        <v>192</v>
      </c>
      <c r="U58" s="68">
        <v>15</v>
      </c>
      <c r="V58" s="68"/>
      <c r="W58" s="68"/>
      <c r="X58" s="68">
        <v>30</v>
      </c>
      <c r="Y58" s="69">
        <v>0</v>
      </c>
      <c r="Z58" s="68">
        <v>0</v>
      </c>
      <c r="AA58" s="69">
        <v>0</v>
      </c>
      <c r="AB58" s="68">
        <v>0</v>
      </c>
      <c r="AC58" s="69">
        <v>0</v>
      </c>
      <c r="AD58" s="68">
        <v>0</v>
      </c>
      <c r="AE58" s="69">
        <v>0</v>
      </c>
      <c r="AF58" s="68">
        <v>0</v>
      </c>
      <c r="AG58" s="69">
        <v>0</v>
      </c>
      <c r="AH58" s="68">
        <v>0</v>
      </c>
      <c r="AI58" s="70">
        <v>20</v>
      </c>
      <c r="AJ58" s="70">
        <v>0</v>
      </c>
      <c r="AK58" s="70">
        <v>0</v>
      </c>
      <c r="AL58" s="11">
        <v>40</v>
      </c>
      <c r="AM58" s="68">
        <v>10</v>
      </c>
      <c r="AN58" s="68"/>
      <c r="AO58" s="68"/>
      <c r="AP58" s="68"/>
      <c r="AQ58" s="68"/>
      <c r="AR58" s="71">
        <v>256.23076923076923</v>
      </c>
      <c r="AS58" s="72"/>
      <c r="AT58" s="72"/>
      <c r="AU58" s="68">
        <v>231.8753846153846</v>
      </c>
      <c r="AV58" s="68">
        <v>928429.03999999992</v>
      </c>
      <c r="AW58" s="68">
        <v>2</v>
      </c>
      <c r="AX58" s="8">
        <v>300000</v>
      </c>
      <c r="AY58" s="73">
        <v>0</v>
      </c>
      <c r="AZ58" s="73">
        <v>256.23076923076923</v>
      </c>
      <c r="BA58" s="14">
        <v>1028766.5384615385</v>
      </c>
      <c r="BB58" s="14">
        <v>5.1246153846153852</v>
      </c>
      <c r="BC58" s="9">
        <v>251.10615384615383</v>
      </c>
      <c r="BD58" s="229">
        <v>100</v>
      </c>
      <c r="BE58" s="230">
        <v>151.10615384615383</v>
      </c>
      <c r="BF58" s="20">
        <v>151.11000000000001</v>
      </c>
      <c r="BG58" s="21">
        <v>0</v>
      </c>
      <c r="BH58" s="19"/>
      <c r="BI58" s="59"/>
      <c r="BJ58" s="59"/>
      <c r="BK58" s="59"/>
      <c r="BL58" s="59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59"/>
      <c r="CA58" s="59"/>
      <c r="CB58" s="59"/>
      <c r="CC58" s="59"/>
      <c r="CD58" s="59"/>
      <c r="CE58" s="59"/>
      <c r="CF58" s="59"/>
      <c r="CG58" s="59"/>
      <c r="CH58" s="59"/>
      <c r="CI58" s="59"/>
      <c r="CJ58" s="59"/>
      <c r="CK58" s="59"/>
      <c r="CL58" s="59"/>
      <c r="CM58" s="59"/>
      <c r="CN58" s="59"/>
      <c r="CO58" s="59"/>
      <c r="CP58" s="59"/>
      <c r="CQ58" s="59"/>
      <c r="CR58" s="59"/>
      <c r="CS58" s="59"/>
      <c r="CT58" s="59"/>
      <c r="CU58" s="59"/>
      <c r="CV58" s="59"/>
      <c r="CW58" s="59"/>
      <c r="CX58" s="59"/>
      <c r="CY58" s="59"/>
      <c r="CZ58" s="59"/>
      <c r="DA58" s="59"/>
      <c r="DB58" s="59"/>
      <c r="DC58" s="59"/>
      <c r="DD58" s="59"/>
      <c r="DE58" s="59"/>
      <c r="DF58" s="59"/>
      <c r="DG58" s="59"/>
      <c r="DH58" s="59"/>
      <c r="DI58" s="59"/>
      <c r="DJ58" s="59"/>
      <c r="DK58" s="59"/>
      <c r="DL58" s="59"/>
      <c r="DM58" s="59"/>
      <c r="DN58" s="59"/>
      <c r="DO58" s="59"/>
      <c r="DP58" s="59"/>
      <c r="DQ58" s="59"/>
      <c r="DR58" s="59"/>
      <c r="DS58" s="59"/>
      <c r="DT58" s="59"/>
      <c r="DU58" s="59"/>
      <c r="DV58" s="59"/>
      <c r="DW58" s="59"/>
      <c r="DX58" s="59"/>
      <c r="DY58" s="59"/>
      <c r="DZ58" s="59"/>
      <c r="EA58" s="59"/>
      <c r="EB58" s="59"/>
      <c r="EC58" s="59"/>
      <c r="ED58" s="59"/>
      <c r="EE58" s="59"/>
      <c r="EF58" s="59"/>
      <c r="EG58" s="59"/>
      <c r="EH58" s="59"/>
      <c r="EI58" s="59"/>
      <c r="EJ58" s="59"/>
      <c r="EK58" s="59"/>
      <c r="EL58" s="59"/>
      <c r="EM58" s="59"/>
      <c r="EN58" s="59"/>
      <c r="EO58" s="59"/>
      <c r="EP58" s="59"/>
      <c r="EQ58" s="59"/>
      <c r="ER58" s="59"/>
      <c r="ES58" s="59"/>
      <c r="ET58" s="59"/>
      <c r="EU58" s="59"/>
      <c r="EV58" s="59"/>
      <c r="EW58" s="59"/>
      <c r="EX58" s="59"/>
      <c r="EY58" s="59"/>
      <c r="EZ58" s="59"/>
      <c r="FA58" s="59"/>
      <c r="FB58" s="59"/>
      <c r="FC58" s="59"/>
      <c r="FD58" s="59"/>
      <c r="FE58" s="59"/>
      <c r="FF58" s="59"/>
      <c r="FG58" s="59"/>
      <c r="FH58" s="59"/>
      <c r="FI58" s="59"/>
      <c r="FJ58" s="59"/>
      <c r="FK58" s="59"/>
      <c r="FL58" s="59"/>
      <c r="FM58" s="59"/>
      <c r="FN58" s="59"/>
      <c r="FO58" s="59"/>
      <c r="FP58" s="59"/>
      <c r="FQ58" s="59"/>
      <c r="FR58" s="59"/>
      <c r="FS58" s="59"/>
      <c r="FT58" s="59"/>
      <c r="FU58" s="59"/>
      <c r="FV58" s="59"/>
      <c r="FW58" s="59"/>
      <c r="FX58" s="59"/>
      <c r="FY58" s="59"/>
      <c r="FZ58" s="59"/>
      <c r="GA58" s="59"/>
      <c r="GB58" s="59"/>
      <c r="GC58" s="59"/>
      <c r="GD58" s="59"/>
      <c r="GE58" s="59"/>
      <c r="GF58" s="59"/>
      <c r="GG58" s="59"/>
      <c r="GH58" s="59"/>
      <c r="GI58" s="59"/>
      <c r="GJ58" s="59"/>
      <c r="GK58" s="59"/>
      <c r="GL58" s="59"/>
      <c r="GM58" s="59"/>
      <c r="GN58" s="59"/>
      <c r="GO58" s="59"/>
      <c r="GP58" s="59"/>
      <c r="GQ58" s="59"/>
      <c r="GR58" s="59"/>
      <c r="GS58" s="59"/>
      <c r="GT58" s="59"/>
      <c r="GU58" s="59"/>
      <c r="GV58" s="59"/>
      <c r="GW58" s="59"/>
      <c r="GX58" s="59"/>
      <c r="GY58" s="59"/>
      <c r="GZ58" s="59"/>
      <c r="HA58" s="59"/>
      <c r="HB58" s="59"/>
      <c r="HC58" s="59"/>
      <c r="HD58" s="59"/>
      <c r="HE58" s="59"/>
      <c r="HF58" s="59"/>
      <c r="HG58" s="59"/>
      <c r="HH58" s="59"/>
      <c r="HI58" s="59"/>
      <c r="HJ58" s="59"/>
      <c r="HK58" s="59"/>
      <c r="HL58" s="59"/>
      <c r="HM58" s="59"/>
      <c r="HN58" s="59"/>
      <c r="HO58" s="59"/>
      <c r="HP58" s="59"/>
      <c r="HQ58" s="59"/>
      <c r="HR58" s="59"/>
      <c r="HS58" s="59"/>
      <c r="HT58" s="59"/>
      <c r="HU58" s="59"/>
      <c r="HV58" s="59"/>
      <c r="HW58" s="59"/>
      <c r="HX58" s="59"/>
      <c r="HY58" s="59"/>
      <c r="HZ58" s="59"/>
      <c r="IA58" s="59"/>
      <c r="IB58" s="59"/>
      <c r="IC58" s="59"/>
      <c r="ID58" s="59"/>
      <c r="IE58" s="59"/>
      <c r="IF58" s="59"/>
      <c r="IG58" s="59"/>
      <c r="IH58" s="59"/>
      <c r="II58" s="59"/>
      <c r="IJ58" s="59"/>
      <c r="IK58" s="59"/>
      <c r="IL58" s="59"/>
      <c r="IM58" s="59"/>
      <c r="IN58" s="59"/>
      <c r="IO58" s="59"/>
      <c r="IP58" s="59"/>
      <c r="IQ58" s="59"/>
      <c r="IR58" s="59"/>
      <c r="IS58" s="59"/>
      <c r="IT58" s="59"/>
      <c r="IU58" s="59"/>
      <c r="IV58" s="59"/>
      <c r="IW58" s="59"/>
      <c r="IX58" s="59"/>
      <c r="IY58" s="59"/>
      <c r="IZ58" s="59"/>
      <c r="JA58" s="59"/>
      <c r="JB58" s="59"/>
      <c r="JC58" s="59"/>
      <c r="JD58" s="59"/>
      <c r="JE58" s="59"/>
      <c r="JF58" s="59"/>
      <c r="JG58" s="59"/>
      <c r="JH58" s="59"/>
      <c r="JI58" s="59"/>
    </row>
    <row r="59" spans="1:269" s="79" customFormat="1" ht="81.75" customHeight="1">
      <c r="A59" s="268">
        <f t="shared" si="0"/>
        <v>50</v>
      </c>
      <c r="B59" s="62">
        <v>44249</v>
      </c>
      <c r="C59" s="232" t="s">
        <v>258</v>
      </c>
      <c r="D59" s="232" t="s">
        <v>464</v>
      </c>
      <c r="E59" s="232" t="s">
        <v>151</v>
      </c>
      <c r="F59" s="64">
        <v>10005553917</v>
      </c>
      <c r="G59" s="65" t="s">
        <v>465</v>
      </c>
      <c r="H59" s="235" t="s">
        <v>192</v>
      </c>
      <c r="I59" s="234" t="s">
        <v>182</v>
      </c>
      <c r="J59" s="234" t="s">
        <v>257</v>
      </c>
      <c r="K59" s="234" t="s">
        <v>220</v>
      </c>
      <c r="L59" s="9">
        <v>208</v>
      </c>
      <c r="M59" s="9">
        <v>9.2307692307692317</v>
      </c>
      <c r="N59" s="9">
        <v>1</v>
      </c>
      <c r="O59" s="9">
        <v>2</v>
      </c>
      <c r="P59" s="9">
        <v>0</v>
      </c>
      <c r="Q59" s="9">
        <v>0</v>
      </c>
      <c r="R59" s="9">
        <v>0</v>
      </c>
      <c r="S59" s="10">
        <v>24</v>
      </c>
      <c r="T59" s="68">
        <v>192</v>
      </c>
      <c r="U59" s="68">
        <v>15</v>
      </c>
      <c r="V59" s="68"/>
      <c r="W59" s="68"/>
      <c r="X59" s="68">
        <v>30</v>
      </c>
      <c r="Y59" s="69">
        <v>0</v>
      </c>
      <c r="Z59" s="68">
        <v>0</v>
      </c>
      <c r="AA59" s="69">
        <v>0</v>
      </c>
      <c r="AB59" s="68">
        <v>0</v>
      </c>
      <c r="AC59" s="69">
        <v>0</v>
      </c>
      <c r="AD59" s="68">
        <v>0</v>
      </c>
      <c r="AE59" s="69">
        <v>0</v>
      </c>
      <c r="AF59" s="68">
        <v>0</v>
      </c>
      <c r="AG59" s="69">
        <v>0</v>
      </c>
      <c r="AH59" s="68">
        <v>0</v>
      </c>
      <c r="AI59" s="70">
        <v>19</v>
      </c>
      <c r="AJ59" s="70">
        <v>0</v>
      </c>
      <c r="AK59" s="70">
        <v>0</v>
      </c>
      <c r="AL59" s="11">
        <v>38</v>
      </c>
      <c r="AM59" s="68">
        <v>9.5</v>
      </c>
      <c r="AN59" s="68"/>
      <c r="AO59" s="68"/>
      <c r="AP59" s="68"/>
      <c r="AQ59" s="68"/>
      <c r="AR59" s="71">
        <v>255.73076923076923</v>
      </c>
      <c r="AS59" s="72"/>
      <c r="AT59" s="72"/>
      <c r="AU59" s="68">
        <v>231.88538461538462</v>
      </c>
      <c r="AV59" s="68">
        <v>928469.08000000007</v>
      </c>
      <c r="AW59" s="68">
        <v>3</v>
      </c>
      <c r="AX59" s="8">
        <v>450000</v>
      </c>
      <c r="AY59" s="73">
        <v>0</v>
      </c>
      <c r="AZ59" s="73">
        <v>255.73076923076923</v>
      </c>
      <c r="BA59" s="14">
        <v>1026759.0384615385</v>
      </c>
      <c r="BB59" s="14">
        <v>5.1146153846153846</v>
      </c>
      <c r="BC59" s="9">
        <v>250.61615384615385</v>
      </c>
      <c r="BD59" s="229">
        <v>50</v>
      </c>
      <c r="BE59" s="230">
        <v>200.61615384615385</v>
      </c>
      <c r="BF59" s="20">
        <v>200.62</v>
      </c>
      <c r="BG59" s="21">
        <v>0</v>
      </c>
      <c r="BH59" s="19"/>
      <c r="BI59" s="59"/>
      <c r="BJ59" s="59"/>
      <c r="BK59" s="59"/>
      <c r="BL59" s="59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59"/>
      <c r="CA59" s="59"/>
      <c r="CB59" s="59"/>
      <c r="CC59" s="59"/>
      <c r="CD59" s="59"/>
      <c r="CE59" s="59"/>
      <c r="CF59" s="59"/>
      <c r="CG59" s="59"/>
      <c r="CH59" s="59"/>
      <c r="CI59" s="59"/>
      <c r="CJ59" s="59"/>
      <c r="CK59" s="59"/>
      <c r="CL59" s="59"/>
      <c r="CM59" s="59"/>
      <c r="CN59" s="59"/>
      <c r="CO59" s="59"/>
      <c r="CP59" s="59"/>
      <c r="CQ59" s="59"/>
      <c r="CR59" s="59"/>
      <c r="CS59" s="59"/>
      <c r="CT59" s="59"/>
      <c r="CU59" s="59"/>
      <c r="CV59" s="59"/>
      <c r="CW59" s="59"/>
      <c r="CX59" s="59"/>
      <c r="CY59" s="59"/>
      <c r="CZ59" s="59"/>
      <c r="DA59" s="59"/>
      <c r="DB59" s="59"/>
      <c r="DC59" s="59"/>
      <c r="DD59" s="59"/>
      <c r="DE59" s="59"/>
      <c r="DF59" s="59"/>
      <c r="DG59" s="59"/>
      <c r="DH59" s="59"/>
      <c r="DI59" s="59"/>
      <c r="DJ59" s="59"/>
      <c r="DK59" s="59"/>
      <c r="DL59" s="59"/>
      <c r="DM59" s="59"/>
      <c r="DN59" s="59"/>
      <c r="DO59" s="59"/>
      <c r="DP59" s="59"/>
      <c r="DQ59" s="59"/>
      <c r="DR59" s="59"/>
      <c r="DS59" s="59"/>
      <c r="DT59" s="59"/>
      <c r="DU59" s="59"/>
      <c r="DV59" s="59"/>
      <c r="DW59" s="59"/>
      <c r="DX59" s="59"/>
      <c r="DY59" s="59"/>
      <c r="DZ59" s="59"/>
      <c r="EA59" s="59"/>
      <c r="EB59" s="59"/>
      <c r="EC59" s="59"/>
      <c r="ED59" s="59"/>
      <c r="EE59" s="59"/>
      <c r="EF59" s="59"/>
      <c r="EG59" s="59"/>
      <c r="EH59" s="59"/>
      <c r="EI59" s="59"/>
      <c r="EJ59" s="59"/>
      <c r="EK59" s="59"/>
      <c r="EL59" s="59"/>
      <c r="EM59" s="59"/>
      <c r="EN59" s="59"/>
      <c r="EO59" s="59"/>
      <c r="EP59" s="59"/>
      <c r="EQ59" s="59"/>
      <c r="ER59" s="59"/>
      <c r="ES59" s="59"/>
      <c r="ET59" s="59"/>
      <c r="EU59" s="59"/>
      <c r="EV59" s="59"/>
      <c r="EW59" s="59"/>
      <c r="EX59" s="59"/>
      <c r="EY59" s="59"/>
      <c r="EZ59" s="59"/>
      <c r="FA59" s="59"/>
      <c r="FB59" s="59"/>
      <c r="FC59" s="59"/>
      <c r="FD59" s="59"/>
      <c r="FE59" s="59"/>
      <c r="FF59" s="59"/>
      <c r="FG59" s="59"/>
      <c r="FH59" s="59"/>
      <c r="FI59" s="59"/>
      <c r="FJ59" s="59"/>
      <c r="FK59" s="59"/>
      <c r="FL59" s="59"/>
      <c r="FM59" s="59"/>
      <c r="FN59" s="59"/>
      <c r="FO59" s="59"/>
      <c r="FP59" s="59"/>
      <c r="FQ59" s="59"/>
      <c r="FR59" s="59"/>
      <c r="FS59" s="59"/>
      <c r="FT59" s="59"/>
      <c r="FU59" s="59"/>
      <c r="FV59" s="59"/>
      <c r="FW59" s="59"/>
      <c r="FX59" s="59"/>
      <c r="FY59" s="59"/>
      <c r="FZ59" s="59"/>
      <c r="GA59" s="59"/>
      <c r="GB59" s="59"/>
      <c r="GC59" s="59"/>
      <c r="GD59" s="59"/>
      <c r="GE59" s="59"/>
      <c r="GF59" s="59"/>
      <c r="GG59" s="59"/>
      <c r="GH59" s="59"/>
      <c r="GI59" s="59"/>
      <c r="GJ59" s="59"/>
      <c r="GK59" s="59"/>
      <c r="GL59" s="59"/>
      <c r="GM59" s="59"/>
      <c r="GN59" s="59"/>
      <c r="GO59" s="59"/>
      <c r="GP59" s="59"/>
      <c r="GQ59" s="59"/>
      <c r="GR59" s="59"/>
      <c r="GS59" s="59"/>
      <c r="GT59" s="59"/>
      <c r="GU59" s="59"/>
      <c r="GV59" s="59"/>
      <c r="GW59" s="59"/>
      <c r="GX59" s="59"/>
      <c r="GY59" s="59"/>
      <c r="GZ59" s="59"/>
      <c r="HA59" s="59"/>
      <c r="HB59" s="59"/>
      <c r="HC59" s="59"/>
      <c r="HD59" s="59"/>
      <c r="HE59" s="59"/>
      <c r="HF59" s="59"/>
      <c r="HG59" s="59"/>
      <c r="HH59" s="59"/>
      <c r="HI59" s="59"/>
      <c r="HJ59" s="59"/>
      <c r="HK59" s="59"/>
      <c r="HL59" s="59"/>
      <c r="HM59" s="59"/>
      <c r="HN59" s="59"/>
      <c r="HO59" s="59"/>
      <c r="HP59" s="59"/>
      <c r="HQ59" s="59"/>
      <c r="HR59" s="59"/>
      <c r="HS59" s="59"/>
      <c r="HT59" s="59"/>
      <c r="HU59" s="59"/>
      <c r="HV59" s="59"/>
      <c r="HW59" s="59"/>
      <c r="HX59" s="59"/>
      <c r="HY59" s="59"/>
      <c r="HZ59" s="59"/>
      <c r="IA59" s="59"/>
      <c r="IB59" s="59"/>
      <c r="IC59" s="59"/>
      <c r="ID59" s="59"/>
      <c r="IE59" s="59"/>
      <c r="IF59" s="59"/>
      <c r="IG59" s="59"/>
      <c r="IH59" s="59"/>
      <c r="II59" s="59"/>
      <c r="IJ59" s="59"/>
      <c r="IK59" s="59"/>
      <c r="IL59" s="59"/>
      <c r="IM59" s="59"/>
      <c r="IN59" s="59"/>
      <c r="IO59" s="59"/>
      <c r="IP59" s="59"/>
      <c r="IQ59" s="59"/>
      <c r="IR59" s="59"/>
      <c r="IS59" s="59"/>
      <c r="IT59" s="59"/>
      <c r="IU59" s="59"/>
      <c r="IV59" s="59"/>
      <c r="IW59" s="59"/>
      <c r="IX59" s="59"/>
      <c r="IY59" s="59"/>
      <c r="IZ59" s="59"/>
      <c r="JA59" s="59"/>
      <c r="JB59" s="59"/>
      <c r="JC59" s="59"/>
      <c r="JD59" s="59"/>
      <c r="JE59" s="59"/>
      <c r="JF59" s="59"/>
      <c r="JG59" s="59"/>
      <c r="JH59" s="59"/>
      <c r="JI59" s="59"/>
    </row>
    <row r="60" spans="1:269" s="79" customFormat="1" ht="81.75" customHeight="1">
      <c r="A60" s="268">
        <f t="shared" si="0"/>
        <v>51</v>
      </c>
      <c r="B60" s="62">
        <v>44480</v>
      </c>
      <c r="C60" s="232" t="s">
        <v>230</v>
      </c>
      <c r="D60" s="232" t="s">
        <v>466</v>
      </c>
      <c r="E60" s="232" t="s">
        <v>127</v>
      </c>
      <c r="F60" s="64">
        <v>10005544508</v>
      </c>
      <c r="G60" s="65">
        <v>90520033</v>
      </c>
      <c r="H60" s="235" t="s">
        <v>192</v>
      </c>
      <c r="I60" s="234" t="s">
        <v>181</v>
      </c>
      <c r="J60" s="234" t="s">
        <v>257</v>
      </c>
      <c r="K60" s="234" t="s">
        <v>220</v>
      </c>
      <c r="L60" s="9">
        <v>208</v>
      </c>
      <c r="M60" s="9">
        <v>9.2307692307692317</v>
      </c>
      <c r="N60" s="9">
        <v>0</v>
      </c>
      <c r="O60" s="9">
        <v>2</v>
      </c>
      <c r="P60" s="9">
        <v>0</v>
      </c>
      <c r="Q60" s="9">
        <v>0</v>
      </c>
      <c r="R60" s="9">
        <v>0</v>
      </c>
      <c r="S60" s="10">
        <v>24</v>
      </c>
      <c r="T60" s="68">
        <v>192</v>
      </c>
      <c r="U60" s="68">
        <v>15</v>
      </c>
      <c r="V60" s="68"/>
      <c r="W60" s="68"/>
      <c r="X60" s="68">
        <v>30</v>
      </c>
      <c r="Y60" s="69">
        <v>0</v>
      </c>
      <c r="Z60" s="68">
        <v>0</v>
      </c>
      <c r="AA60" s="69">
        <v>0</v>
      </c>
      <c r="AB60" s="68">
        <v>0</v>
      </c>
      <c r="AC60" s="69">
        <v>0</v>
      </c>
      <c r="AD60" s="68">
        <v>0</v>
      </c>
      <c r="AE60" s="69">
        <v>0</v>
      </c>
      <c r="AF60" s="68">
        <v>0</v>
      </c>
      <c r="AG60" s="69">
        <v>0</v>
      </c>
      <c r="AH60" s="68">
        <v>0</v>
      </c>
      <c r="AI60" s="70">
        <v>20</v>
      </c>
      <c r="AJ60" s="70">
        <v>0</v>
      </c>
      <c r="AK60" s="70">
        <v>0</v>
      </c>
      <c r="AL60" s="11">
        <v>40</v>
      </c>
      <c r="AM60" s="68">
        <v>10</v>
      </c>
      <c r="AN60" s="68"/>
      <c r="AO60" s="68"/>
      <c r="AP60" s="68"/>
      <c r="AQ60" s="68"/>
      <c r="AR60" s="71">
        <v>256.23076923076923</v>
      </c>
      <c r="AS60" s="72"/>
      <c r="AT60" s="72"/>
      <c r="AU60" s="68">
        <v>231.8753846153846</v>
      </c>
      <c r="AV60" s="68">
        <v>928429.03999999992</v>
      </c>
      <c r="AW60" s="68">
        <v>2</v>
      </c>
      <c r="AX60" s="8">
        <v>300000</v>
      </c>
      <c r="AY60" s="73">
        <v>0</v>
      </c>
      <c r="AZ60" s="73">
        <v>256.23076923076923</v>
      </c>
      <c r="BA60" s="14">
        <v>1028766.5384615385</v>
      </c>
      <c r="BB60" s="14">
        <v>5.1246153846153852</v>
      </c>
      <c r="BC60" s="9">
        <v>251.10615384615383</v>
      </c>
      <c r="BD60" s="229">
        <v>100</v>
      </c>
      <c r="BE60" s="230">
        <v>151.10615384615383</v>
      </c>
      <c r="BF60" s="20">
        <v>151.11000000000001</v>
      </c>
      <c r="BG60" s="21">
        <v>0</v>
      </c>
      <c r="BH60" s="19"/>
      <c r="BI60" s="59"/>
      <c r="BJ60" s="59"/>
      <c r="BK60" s="59"/>
      <c r="BL60" s="59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59"/>
      <c r="CA60" s="59"/>
      <c r="CB60" s="59"/>
      <c r="CC60" s="59"/>
      <c r="CD60" s="59"/>
      <c r="CE60" s="59"/>
      <c r="CF60" s="59"/>
      <c r="CG60" s="59"/>
      <c r="CH60" s="59"/>
      <c r="CI60" s="59"/>
      <c r="CJ60" s="59"/>
      <c r="CK60" s="59"/>
      <c r="CL60" s="59"/>
      <c r="CM60" s="59"/>
      <c r="CN60" s="59"/>
      <c r="CO60" s="59"/>
      <c r="CP60" s="59"/>
      <c r="CQ60" s="59"/>
      <c r="CR60" s="59"/>
      <c r="CS60" s="59"/>
      <c r="CT60" s="59"/>
      <c r="CU60" s="59"/>
      <c r="CV60" s="59"/>
      <c r="CW60" s="59"/>
      <c r="CX60" s="59"/>
      <c r="CY60" s="59"/>
      <c r="CZ60" s="59"/>
      <c r="DA60" s="59"/>
      <c r="DB60" s="59"/>
      <c r="DC60" s="59"/>
      <c r="DD60" s="59"/>
      <c r="DE60" s="59"/>
      <c r="DF60" s="59"/>
      <c r="DG60" s="59"/>
      <c r="DH60" s="59"/>
      <c r="DI60" s="59"/>
      <c r="DJ60" s="59"/>
      <c r="DK60" s="59"/>
      <c r="DL60" s="59"/>
      <c r="DM60" s="59"/>
      <c r="DN60" s="59"/>
      <c r="DO60" s="59"/>
      <c r="DP60" s="59"/>
      <c r="DQ60" s="59"/>
      <c r="DR60" s="59"/>
      <c r="DS60" s="59"/>
      <c r="DT60" s="59"/>
      <c r="DU60" s="59"/>
      <c r="DV60" s="59"/>
      <c r="DW60" s="59"/>
      <c r="DX60" s="59"/>
      <c r="DY60" s="59"/>
      <c r="DZ60" s="59"/>
      <c r="EA60" s="59"/>
      <c r="EB60" s="59"/>
      <c r="EC60" s="59"/>
      <c r="ED60" s="59"/>
      <c r="EE60" s="59"/>
      <c r="EF60" s="59"/>
      <c r="EG60" s="59"/>
      <c r="EH60" s="59"/>
      <c r="EI60" s="59"/>
      <c r="EJ60" s="59"/>
      <c r="EK60" s="59"/>
      <c r="EL60" s="59"/>
      <c r="EM60" s="59"/>
      <c r="EN60" s="59"/>
      <c r="EO60" s="59"/>
      <c r="EP60" s="59"/>
      <c r="EQ60" s="59"/>
      <c r="ER60" s="59"/>
      <c r="ES60" s="59"/>
      <c r="ET60" s="59"/>
      <c r="EU60" s="59"/>
      <c r="EV60" s="59"/>
      <c r="EW60" s="59"/>
      <c r="EX60" s="59"/>
      <c r="EY60" s="59"/>
      <c r="EZ60" s="59"/>
      <c r="FA60" s="59"/>
      <c r="FB60" s="59"/>
      <c r="FC60" s="59"/>
      <c r="FD60" s="59"/>
      <c r="FE60" s="59"/>
      <c r="FF60" s="59"/>
      <c r="FG60" s="59"/>
      <c r="FH60" s="59"/>
      <c r="FI60" s="59"/>
      <c r="FJ60" s="59"/>
      <c r="FK60" s="59"/>
      <c r="FL60" s="59"/>
      <c r="FM60" s="59"/>
      <c r="FN60" s="59"/>
      <c r="FO60" s="59"/>
      <c r="FP60" s="59"/>
      <c r="FQ60" s="59"/>
      <c r="FR60" s="59"/>
      <c r="FS60" s="59"/>
      <c r="FT60" s="59"/>
      <c r="FU60" s="59"/>
      <c r="FV60" s="59"/>
      <c r="FW60" s="59"/>
      <c r="FX60" s="59"/>
      <c r="FY60" s="59"/>
      <c r="FZ60" s="59"/>
      <c r="GA60" s="59"/>
      <c r="GB60" s="59"/>
      <c r="GC60" s="59"/>
      <c r="GD60" s="59"/>
      <c r="GE60" s="59"/>
      <c r="GF60" s="59"/>
      <c r="GG60" s="59"/>
      <c r="GH60" s="59"/>
      <c r="GI60" s="59"/>
      <c r="GJ60" s="59"/>
      <c r="GK60" s="59"/>
      <c r="GL60" s="59"/>
      <c r="GM60" s="59"/>
      <c r="GN60" s="59"/>
      <c r="GO60" s="59"/>
      <c r="GP60" s="59"/>
      <c r="GQ60" s="59"/>
      <c r="GR60" s="59"/>
      <c r="GS60" s="59"/>
      <c r="GT60" s="59"/>
      <c r="GU60" s="59"/>
      <c r="GV60" s="59"/>
      <c r="GW60" s="59"/>
      <c r="GX60" s="59"/>
      <c r="GY60" s="59"/>
      <c r="GZ60" s="59"/>
      <c r="HA60" s="59"/>
      <c r="HB60" s="59"/>
      <c r="HC60" s="59"/>
      <c r="HD60" s="59"/>
      <c r="HE60" s="59"/>
      <c r="HF60" s="59"/>
      <c r="HG60" s="59"/>
      <c r="HH60" s="59"/>
      <c r="HI60" s="59"/>
      <c r="HJ60" s="59"/>
      <c r="HK60" s="59"/>
      <c r="HL60" s="59"/>
      <c r="HM60" s="59"/>
      <c r="HN60" s="59"/>
      <c r="HO60" s="59"/>
      <c r="HP60" s="59"/>
      <c r="HQ60" s="59"/>
      <c r="HR60" s="59"/>
      <c r="HS60" s="59"/>
      <c r="HT60" s="59"/>
      <c r="HU60" s="59"/>
      <c r="HV60" s="59"/>
      <c r="HW60" s="59"/>
      <c r="HX60" s="59"/>
      <c r="HY60" s="59"/>
      <c r="HZ60" s="59"/>
      <c r="IA60" s="59"/>
      <c r="IB60" s="59"/>
      <c r="IC60" s="59"/>
      <c r="ID60" s="59"/>
      <c r="IE60" s="59"/>
      <c r="IF60" s="59"/>
      <c r="IG60" s="59"/>
      <c r="IH60" s="59"/>
      <c r="II60" s="59"/>
      <c r="IJ60" s="59"/>
      <c r="IK60" s="59"/>
      <c r="IL60" s="59"/>
      <c r="IM60" s="59"/>
      <c r="IN60" s="59"/>
      <c r="IO60" s="59"/>
      <c r="IP60" s="59"/>
      <c r="IQ60" s="59"/>
      <c r="IR60" s="59"/>
      <c r="IS60" s="59"/>
      <c r="IT60" s="59"/>
      <c r="IU60" s="59"/>
      <c r="IV60" s="59"/>
      <c r="IW60" s="59"/>
      <c r="IX60" s="59"/>
      <c r="IY60" s="59"/>
      <c r="IZ60" s="59"/>
      <c r="JA60" s="59"/>
      <c r="JB60" s="59"/>
      <c r="JC60" s="59"/>
      <c r="JD60" s="59"/>
      <c r="JE60" s="59"/>
      <c r="JF60" s="59"/>
      <c r="JG60" s="59"/>
      <c r="JH60" s="59"/>
      <c r="JI60" s="59"/>
    </row>
    <row r="61" spans="1:269" s="79" customFormat="1" ht="81.75" customHeight="1">
      <c r="A61" s="268">
        <f t="shared" si="0"/>
        <v>52</v>
      </c>
      <c r="B61" s="62">
        <v>44944</v>
      </c>
      <c r="C61" s="232" t="s">
        <v>293</v>
      </c>
      <c r="D61" s="232" t="s">
        <v>467</v>
      </c>
      <c r="E61" s="232" t="s">
        <v>215</v>
      </c>
      <c r="F61" s="64" t="s">
        <v>468</v>
      </c>
      <c r="G61" s="65">
        <v>10786163</v>
      </c>
      <c r="H61" s="235" t="s">
        <v>192</v>
      </c>
      <c r="I61" s="234" t="s">
        <v>4</v>
      </c>
      <c r="J61" s="234" t="s">
        <v>377</v>
      </c>
      <c r="K61" s="234" t="s">
        <v>180</v>
      </c>
      <c r="L61" s="9">
        <v>208</v>
      </c>
      <c r="M61" s="9">
        <v>9.2307692307692317</v>
      </c>
      <c r="N61" s="9">
        <v>0</v>
      </c>
      <c r="O61" s="9">
        <v>2</v>
      </c>
      <c r="P61" s="9">
        <v>0</v>
      </c>
      <c r="Q61" s="9">
        <v>0</v>
      </c>
      <c r="R61" s="9">
        <v>0</v>
      </c>
      <c r="S61" s="10">
        <v>24</v>
      </c>
      <c r="T61" s="68">
        <v>192</v>
      </c>
      <c r="U61" s="68">
        <v>15</v>
      </c>
      <c r="V61" s="68">
        <v>40</v>
      </c>
      <c r="W61" s="68"/>
      <c r="X61" s="68">
        <v>20</v>
      </c>
      <c r="Y61" s="69">
        <v>0</v>
      </c>
      <c r="Z61" s="68">
        <v>0</v>
      </c>
      <c r="AA61" s="69">
        <v>0</v>
      </c>
      <c r="AB61" s="68">
        <v>0</v>
      </c>
      <c r="AC61" s="69">
        <v>0</v>
      </c>
      <c r="AD61" s="68">
        <v>0</v>
      </c>
      <c r="AE61" s="69">
        <v>0</v>
      </c>
      <c r="AF61" s="68">
        <v>0</v>
      </c>
      <c r="AG61" s="69">
        <v>0</v>
      </c>
      <c r="AH61" s="68">
        <v>0</v>
      </c>
      <c r="AI61" s="70">
        <v>20</v>
      </c>
      <c r="AJ61" s="70">
        <v>0</v>
      </c>
      <c r="AK61" s="70">
        <v>0</v>
      </c>
      <c r="AL61" s="11">
        <v>40</v>
      </c>
      <c r="AM61" s="68">
        <v>10</v>
      </c>
      <c r="AN61" s="68"/>
      <c r="AO61" s="68"/>
      <c r="AP61" s="68"/>
      <c r="AQ61" s="68"/>
      <c r="AR61" s="71">
        <v>286.23076923076923</v>
      </c>
      <c r="AS61" s="72"/>
      <c r="AT61" s="72"/>
      <c r="AU61" s="68">
        <v>261.27538461538461</v>
      </c>
      <c r="AV61" s="68">
        <v>1046146.64</v>
      </c>
      <c r="AW61" s="68">
        <v>2</v>
      </c>
      <c r="AX61" s="8">
        <v>300000</v>
      </c>
      <c r="AY61" s="73">
        <v>0</v>
      </c>
      <c r="AZ61" s="73">
        <v>286.23076923076923</v>
      </c>
      <c r="BA61" s="14">
        <v>1149216.5384615385</v>
      </c>
      <c r="BB61" s="14">
        <v>5.7246153846153849</v>
      </c>
      <c r="BC61" s="9">
        <v>280.50615384615384</v>
      </c>
      <c r="BD61" s="229">
        <v>100</v>
      </c>
      <c r="BE61" s="230">
        <v>180.50615384615384</v>
      </c>
      <c r="BF61" s="20">
        <v>180.51</v>
      </c>
      <c r="BG61" s="21">
        <v>0</v>
      </c>
      <c r="BH61" s="19"/>
      <c r="BI61" s="59"/>
      <c r="BJ61" s="59"/>
      <c r="BK61" s="59"/>
      <c r="BL61" s="59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59"/>
      <c r="CA61" s="59"/>
      <c r="CB61" s="59"/>
      <c r="CC61" s="59"/>
      <c r="CD61" s="59"/>
      <c r="CE61" s="59"/>
      <c r="CF61" s="59"/>
      <c r="CG61" s="59"/>
      <c r="CH61" s="59"/>
      <c r="CI61" s="59"/>
      <c r="CJ61" s="59"/>
      <c r="CK61" s="59"/>
      <c r="CL61" s="59"/>
      <c r="CM61" s="59"/>
      <c r="CN61" s="59"/>
      <c r="CO61" s="59"/>
      <c r="CP61" s="59"/>
      <c r="CQ61" s="59"/>
      <c r="CR61" s="59"/>
      <c r="CS61" s="59"/>
      <c r="CT61" s="59"/>
      <c r="CU61" s="59"/>
      <c r="CV61" s="59"/>
      <c r="CW61" s="59"/>
      <c r="CX61" s="59"/>
      <c r="CY61" s="59"/>
      <c r="CZ61" s="59"/>
      <c r="DA61" s="59"/>
      <c r="DB61" s="59"/>
      <c r="DC61" s="59"/>
      <c r="DD61" s="59"/>
      <c r="DE61" s="59"/>
      <c r="DF61" s="59"/>
      <c r="DG61" s="59"/>
      <c r="DH61" s="59"/>
      <c r="DI61" s="59"/>
      <c r="DJ61" s="59"/>
      <c r="DK61" s="59"/>
      <c r="DL61" s="59"/>
      <c r="DM61" s="59"/>
      <c r="DN61" s="59"/>
      <c r="DO61" s="59"/>
      <c r="DP61" s="59"/>
      <c r="DQ61" s="59"/>
      <c r="DR61" s="59"/>
      <c r="DS61" s="59"/>
      <c r="DT61" s="59"/>
      <c r="DU61" s="59"/>
      <c r="DV61" s="59"/>
      <c r="DW61" s="59"/>
      <c r="DX61" s="59"/>
      <c r="DY61" s="59"/>
      <c r="DZ61" s="59"/>
      <c r="EA61" s="59"/>
      <c r="EB61" s="59"/>
      <c r="EC61" s="59"/>
      <c r="ED61" s="59"/>
      <c r="EE61" s="59"/>
      <c r="EF61" s="59"/>
      <c r="EG61" s="59"/>
      <c r="EH61" s="59"/>
      <c r="EI61" s="59"/>
      <c r="EJ61" s="59"/>
      <c r="EK61" s="59"/>
      <c r="EL61" s="59"/>
      <c r="EM61" s="59"/>
      <c r="EN61" s="59"/>
      <c r="EO61" s="59"/>
      <c r="EP61" s="59"/>
      <c r="EQ61" s="59"/>
      <c r="ER61" s="59"/>
      <c r="ES61" s="59"/>
      <c r="ET61" s="59"/>
      <c r="EU61" s="59"/>
      <c r="EV61" s="59"/>
      <c r="EW61" s="59"/>
      <c r="EX61" s="59"/>
      <c r="EY61" s="59"/>
      <c r="EZ61" s="59"/>
      <c r="FA61" s="59"/>
      <c r="FB61" s="59"/>
      <c r="FC61" s="59"/>
      <c r="FD61" s="59"/>
      <c r="FE61" s="59"/>
      <c r="FF61" s="59"/>
      <c r="FG61" s="59"/>
      <c r="FH61" s="59"/>
      <c r="FI61" s="59"/>
      <c r="FJ61" s="59"/>
      <c r="FK61" s="59"/>
      <c r="FL61" s="59"/>
      <c r="FM61" s="59"/>
      <c r="FN61" s="59"/>
      <c r="FO61" s="59"/>
      <c r="FP61" s="59"/>
      <c r="FQ61" s="59"/>
      <c r="FR61" s="59"/>
      <c r="FS61" s="59"/>
      <c r="FT61" s="59"/>
      <c r="FU61" s="59"/>
      <c r="FV61" s="59"/>
      <c r="FW61" s="59"/>
      <c r="FX61" s="59"/>
      <c r="FY61" s="59"/>
      <c r="FZ61" s="59"/>
      <c r="GA61" s="59"/>
      <c r="GB61" s="59"/>
      <c r="GC61" s="59"/>
      <c r="GD61" s="59"/>
      <c r="GE61" s="59"/>
      <c r="GF61" s="59"/>
      <c r="GG61" s="59"/>
      <c r="GH61" s="59"/>
      <c r="GI61" s="59"/>
      <c r="GJ61" s="59"/>
      <c r="GK61" s="59"/>
      <c r="GL61" s="59"/>
      <c r="GM61" s="59"/>
      <c r="GN61" s="59"/>
      <c r="GO61" s="59"/>
      <c r="GP61" s="59"/>
      <c r="GQ61" s="59"/>
      <c r="GR61" s="59"/>
      <c r="GS61" s="59"/>
      <c r="GT61" s="59"/>
      <c r="GU61" s="59"/>
      <c r="GV61" s="59"/>
      <c r="GW61" s="59"/>
      <c r="GX61" s="59"/>
      <c r="GY61" s="59"/>
      <c r="GZ61" s="59"/>
      <c r="HA61" s="59"/>
      <c r="HB61" s="59"/>
      <c r="HC61" s="59"/>
      <c r="HD61" s="59"/>
      <c r="HE61" s="59"/>
      <c r="HF61" s="59"/>
      <c r="HG61" s="59"/>
      <c r="HH61" s="59"/>
      <c r="HI61" s="59"/>
      <c r="HJ61" s="59"/>
      <c r="HK61" s="59"/>
      <c r="HL61" s="59"/>
      <c r="HM61" s="59"/>
      <c r="HN61" s="59"/>
      <c r="HO61" s="59"/>
      <c r="HP61" s="59"/>
      <c r="HQ61" s="59"/>
      <c r="HR61" s="59"/>
      <c r="HS61" s="59"/>
      <c r="HT61" s="59"/>
      <c r="HU61" s="59"/>
      <c r="HV61" s="59"/>
      <c r="HW61" s="59"/>
      <c r="HX61" s="59"/>
      <c r="HY61" s="59"/>
      <c r="HZ61" s="59"/>
      <c r="IA61" s="59"/>
      <c r="IB61" s="59"/>
      <c r="IC61" s="59"/>
      <c r="ID61" s="59"/>
      <c r="IE61" s="59"/>
      <c r="IF61" s="59"/>
      <c r="IG61" s="59"/>
      <c r="IH61" s="59"/>
      <c r="II61" s="59"/>
      <c r="IJ61" s="59"/>
      <c r="IK61" s="59"/>
      <c r="IL61" s="59"/>
      <c r="IM61" s="59"/>
      <c r="IN61" s="59"/>
      <c r="IO61" s="59"/>
      <c r="IP61" s="59"/>
      <c r="IQ61" s="59"/>
      <c r="IR61" s="59"/>
      <c r="IS61" s="59"/>
      <c r="IT61" s="59"/>
      <c r="IU61" s="59"/>
      <c r="IV61" s="59"/>
      <c r="IW61" s="59"/>
      <c r="IX61" s="59"/>
      <c r="IY61" s="59"/>
      <c r="IZ61" s="59"/>
      <c r="JA61" s="59"/>
      <c r="JB61" s="59"/>
      <c r="JC61" s="59"/>
      <c r="JD61" s="59"/>
      <c r="JE61" s="59"/>
      <c r="JF61" s="59"/>
      <c r="JG61" s="59"/>
      <c r="JH61" s="59"/>
      <c r="JI61" s="59"/>
    </row>
    <row r="62" spans="1:269" s="79" customFormat="1" ht="81.75" customHeight="1">
      <c r="A62" s="268">
        <f t="shared" si="0"/>
        <v>53</v>
      </c>
      <c r="B62" s="62">
        <v>43810</v>
      </c>
      <c r="C62" s="232" t="s">
        <v>261</v>
      </c>
      <c r="D62" s="232" t="s">
        <v>469</v>
      </c>
      <c r="E62" s="232" t="s">
        <v>156</v>
      </c>
      <c r="F62" s="64">
        <v>10005555391</v>
      </c>
      <c r="G62" s="65">
        <v>100684108</v>
      </c>
      <c r="H62" s="235" t="s">
        <v>192</v>
      </c>
      <c r="I62" s="234" t="s">
        <v>4</v>
      </c>
      <c r="J62" s="234" t="s">
        <v>298</v>
      </c>
      <c r="K62" s="234" t="s">
        <v>194</v>
      </c>
      <c r="L62" s="9">
        <v>208</v>
      </c>
      <c r="M62" s="9">
        <v>9.2307692307692317</v>
      </c>
      <c r="N62" s="9">
        <v>0</v>
      </c>
      <c r="O62" s="9">
        <v>2</v>
      </c>
      <c r="P62" s="9">
        <v>0</v>
      </c>
      <c r="Q62" s="9">
        <v>0</v>
      </c>
      <c r="R62" s="9">
        <v>0</v>
      </c>
      <c r="S62" s="10">
        <v>24</v>
      </c>
      <c r="T62" s="68">
        <v>192</v>
      </c>
      <c r="U62" s="68">
        <v>15</v>
      </c>
      <c r="V62" s="68">
        <v>80</v>
      </c>
      <c r="W62" s="68">
        <v>25</v>
      </c>
      <c r="X62" s="68">
        <v>30</v>
      </c>
      <c r="Y62" s="69">
        <v>0</v>
      </c>
      <c r="Z62" s="68">
        <v>0</v>
      </c>
      <c r="AA62" s="69">
        <v>0</v>
      </c>
      <c r="AB62" s="68">
        <v>0</v>
      </c>
      <c r="AC62" s="69">
        <v>0</v>
      </c>
      <c r="AD62" s="68">
        <v>0</v>
      </c>
      <c r="AE62" s="69">
        <v>0</v>
      </c>
      <c r="AF62" s="68">
        <v>0</v>
      </c>
      <c r="AG62" s="69">
        <v>0</v>
      </c>
      <c r="AH62" s="68">
        <v>0</v>
      </c>
      <c r="AI62" s="70">
        <v>20</v>
      </c>
      <c r="AJ62" s="70">
        <v>0</v>
      </c>
      <c r="AK62" s="70">
        <v>0</v>
      </c>
      <c r="AL62" s="11">
        <v>40</v>
      </c>
      <c r="AM62" s="68">
        <v>10</v>
      </c>
      <c r="AN62" s="68"/>
      <c r="AO62" s="68"/>
      <c r="AP62" s="68"/>
      <c r="AQ62" s="68"/>
      <c r="AR62" s="71">
        <v>361.23076923076923</v>
      </c>
      <c r="AS62" s="72">
        <v>56.158898134309069</v>
      </c>
      <c r="AT62" s="72">
        <v>48.671045049734531</v>
      </c>
      <c r="AU62" s="68">
        <v>392.18131407453325</v>
      </c>
      <c r="AV62" s="68">
        <v>1570293.9815544311</v>
      </c>
      <c r="AW62" s="68">
        <v>2</v>
      </c>
      <c r="AX62" s="8">
        <v>300000</v>
      </c>
      <c r="AY62" s="73">
        <v>0</v>
      </c>
      <c r="AZ62" s="73">
        <v>466.06071241481283</v>
      </c>
      <c r="BA62" s="14">
        <v>1871233.7603454734</v>
      </c>
      <c r="BB62" s="14">
        <v>5.9775840597758405</v>
      </c>
      <c r="BC62" s="9">
        <v>460.08312835503699</v>
      </c>
      <c r="BD62" s="229">
        <v>100</v>
      </c>
      <c r="BE62" s="230">
        <v>360.08312835503699</v>
      </c>
      <c r="BF62" s="20">
        <v>360.08</v>
      </c>
      <c r="BG62" s="21">
        <v>0</v>
      </c>
      <c r="BH62" s="19"/>
      <c r="BI62" s="59"/>
      <c r="BJ62" s="59"/>
      <c r="BK62" s="59"/>
      <c r="BL62" s="59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59"/>
      <c r="CA62" s="59"/>
      <c r="CB62" s="59"/>
      <c r="CC62" s="59"/>
      <c r="CD62" s="59"/>
      <c r="CE62" s="59"/>
      <c r="CF62" s="59"/>
      <c r="CG62" s="59"/>
      <c r="CH62" s="59"/>
      <c r="CI62" s="59"/>
      <c r="CJ62" s="59"/>
      <c r="CK62" s="59"/>
      <c r="CL62" s="59"/>
      <c r="CM62" s="59"/>
      <c r="CN62" s="59"/>
      <c r="CO62" s="59"/>
      <c r="CP62" s="59"/>
      <c r="CQ62" s="59"/>
      <c r="CR62" s="59"/>
      <c r="CS62" s="59"/>
      <c r="CT62" s="59"/>
      <c r="CU62" s="59"/>
      <c r="CV62" s="59"/>
      <c r="CW62" s="59"/>
      <c r="CX62" s="59"/>
      <c r="CY62" s="59"/>
      <c r="CZ62" s="59"/>
      <c r="DA62" s="59"/>
      <c r="DB62" s="59"/>
      <c r="DC62" s="59"/>
      <c r="DD62" s="59"/>
      <c r="DE62" s="59"/>
      <c r="DF62" s="59"/>
      <c r="DG62" s="59"/>
      <c r="DH62" s="59"/>
      <c r="DI62" s="59"/>
      <c r="DJ62" s="59"/>
      <c r="DK62" s="59"/>
      <c r="DL62" s="59"/>
      <c r="DM62" s="59"/>
      <c r="DN62" s="59"/>
      <c r="DO62" s="59"/>
      <c r="DP62" s="59"/>
      <c r="DQ62" s="59"/>
      <c r="DR62" s="59"/>
      <c r="DS62" s="59"/>
      <c r="DT62" s="59"/>
      <c r="DU62" s="59"/>
      <c r="DV62" s="59"/>
      <c r="DW62" s="59"/>
      <c r="DX62" s="59"/>
      <c r="DY62" s="59"/>
      <c r="DZ62" s="59"/>
      <c r="EA62" s="59"/>
      <c r="EB62" s="59"/>
      <c r="EC62" s="59"/>
      <c r="ED62" s="59"/>
      <c r="EE62" s="59"/>
      <c r="EF62" s="59"/>
      <c r="EG62" s="59"/>
      <c r="EH62" s="59"/>
      <c r="EI62" s="59"/>
      <c r="EJ62" s="59"/>
      <c r="EK62" s="59"/>
      <c r="EL62" s="59"/>
      <c r="EM62" s="59"/>
      <c r="EN62" s="59"/>
      <c r="EO62" s="59"/>
      <c r="EP62" s="59"/>
      <c r="EQ62" s="59"/>
      <c r="ER62" s="59"/>
      <c r="ES62" s="59"/>
      <c r="ET62" s="59"/>
      <c r="EU62" s="59"/>
      <c r="EV62" s="59"/>
      <c r="EW62" s="59"/>
      <c r="EX62" s="59"/>
      <c r="EY62" s="59"/>
      <c r="EZ62" s="59"/>
      <c r="FA62" s="59"/>
      <c r="FB62" s="59"/>
      <c r="FC62" s="59"/>
      <c r="FD62" s="59"/>
      <c r="FE62" s="59"/>
      <c r="FF62" s="59"/>
      <c r="FG62" s="59"/>
      <c r="FH62" s="59"/>
      <c r="FI62" s="59"/>
      <c r="FJ62" s="59"/>
      <c r="FK62" s="59"/>
      <c r="FL62" s="59"/>
      <c r="FM62" s="59"/>
      <c r="FN62" s="59"/>
      <c r="FO62" s="59"/>
      <c r="FP62" s="59"/>
      <c r="FQ62" s="59"/>
      <c r="FR62" s="59"/>
      <c r="FS62" s="59"/>
      <c r="FT62" s="59"/>
      <c r="FU62" s="59"/>
      <c r="FV62" s="59"/>
      <c r="FW62" s="59"/>
      <c r="FX62" s="59"/>
      <c r="FY62" s="59"/>
      <c r="FZ62" s="59"/>
      <c r="GA62" s="59"/>
      <c r="GB62" s="59"/>
      <c r="GC62" s="59"/>
      <c r="GD62" s="59"/>
      <c r="GE62" s="59"/>
      <c r="GF62" s="59"/>
      <c r="GG62" s="59"/>
      <c r="GH62" s="59"/>
      <c r="GI62" s="59"/>
      <c r="GJ62" s="59"/>
      <c r="GK62" s="59"/>
      <c r="GL62" s="59"/>
      <c r="GM62" s="59"/>
      <c r="GN62" s="59"/>
      <c r="GO62" s="59"/>
      <c r="GP62" s="59"/>
      <c r="GQ62" s="59"/>
      <c r="GR62" s="59"/>
      <c r="GS62" s="59"/>
      <c r="GT62" s="59"/>
      <c r="GU62" s="59"/>
      <c r="GV62" s="59"/>
      <c r="GW62" s="59"/>
      <c r="GX62" s="59"/>
      <c r="GY62" s="59"/>
      <c r="GZ62" s="59"/>
      <c r="HA62" s="59"/>
      <c r="HB62" s="59"/>
      <c r="HC62" s="59"/>
      <c r="HD62" s="59"/>
      <c r="HE62" s="59"/>
      <c r="HF62" s="59"/>
      <c r="HG62" s="59"/>
      <c r="HH62" s="59"/>
      <c r="HI62" s="59"/>
      <c r="HJ62" s="59"/>
      <c r="HK62" s="59"/>
      <c r="HL62" s="59"/>
      <c r="HM62" s="59"/>
      <c r="HN62" s="59"/>
      <c r="HO62" s="59"/>
      <c r="HP62" s="59"/>
      <c r="HQ62" s="59"/>
      <c r="HR62" s="59"/>
      <c r="HS62" s="59"/>
      <c r="HT62" s="59"/>
      <c r="HU62" s="59"/>
      <c r="HV62" s="59"/>
      <c r="HW62" s="59"/>
      <c r="HX62" s="59"/>
      <c r="HY62" s="59"/>
      <c r="HZ62" s="59"/>
      <c r="IA62" s="59"/>
      <c r="IB62" s="59"/>
      <c r="IC62" s="59"/>
      <c r="ID62" s="59"/>
      <c r="IE62" s="59"/>
      <c r="IF62" s="59"/>
      <c r="IG62" s="59"/>
      <c r="IH62" s="59"/>
      <c r="II62" s="59"/>
      <c r="IJ62" s="59"/>
      <c r="IK62" s="59"/>
      <c r="IL62" s="59"/>
      <c r="IM62" s="59"/>
      <c r="IN62" s="59"/>
      <c r="IO62" s="59"/>
      <c r="IP62" s="59"/>
      <c r="IQ62" s="59"/>
      <c r="IR62" s="59"/>
      <c r="IS62" s="59"/>
      <c r="IT62" s="59"/>
      <c r="IU62" s="59"/>
      <c r="IV62" s="59"/>
      <c r="IW62" s="59"/>
      <c r="IX62" s="59"/>
      <c r="IY62" s="59"/>
      <c r="IZ62" s="59"/>
      <c r="JA62" s="59"/>
      <c r="JB62" s="59"/>
      <c r="JC62" s="59"/>
      <c r="JD62" s="59"/>
      <c r="JE62" s="59"/>
      <c r="JF62" s="59"/>
      <c r="JG62" s="59"/>
      <c r="JH62" s="59"/>
      <c r="JI62" s="59"/>
    </row>
    <row r="63" spans="1:269" s="79" customFormat="1" ht="81.75" customHeight="1">
      <c r="A63" s="268">
        <f t="shared" si="0"/>
        <v>54</v>
      </c>
      <c r="B63" s="62">
        <v>43845</v>
      </c>
      <c r="C63" s="232" t="s">
        <v>262</v>
      </c>
      <c r="D63" s="232" t="s">
        <v>470</v>
      </c>
      <c r="E63" s="232" t="s">
        <v>154</v>
      </c>
      <c r="F63" s="64">
        <v>10005609882</v>
      </c>
      <c r="G63" s="65" t="s">
        <v>471</v>
      </c>
      <c r="H63" s="235" t="s">
        <v>192</v>
      </c>
      <c r="I63" s="234" t="s">
        <v>4</v>
      </c>
      <c r="J63" s="234" t="s">
        <v>377</v>
      </c>
      <c r="K63" s="234" t="s">
        <v>220</v>
      </c>
      <c r="L63" s="9">
        <v>208</v>
      </c>
      <c r="M63" s="9">
        <v>9.2307692307692317</v>
      </c>
      <c r="N63" s="9">
        <v>0</v>
      </c>
      <c r="O63" s="9">
        <v>2</v>
      </c>
      <c r="P63" s="9">
        <v>0</v>
      </c>
      <c r="Q63" s="9">
        <v>0</v>
      </c>
      <c r="R63" s="9">
        <v>0</v>
      </c>
      <c r="S63" s="10">
        <v>24</v>
      </c>
      <c r="T63" s="68">
        <v>192</v>
      </c>
      <c r="U63" s="68">
        <v>15</v>
      </c>
      <c r="V63" s="68">
        <v>20</v>
      </c>
      <c r="W63" s="68">
        <v>15</v>
      </c>
      <c r="X63" s="68">
        <v>30</v>
      </c>
      <c r="Y63" s="69">
        <v>0</v>
      </c>
      <c r="Z63" s="68">
        <v>0</v>
      </c>
      <c r="AA63" s="69">
        <v>0</v>
      </c>
      <c r="AB63" s="68">
        <v>0</v>
      </c>
      <c r="AC63" s="69">
        <v>0</v>
      </c>
      <c r="AD63" s="68">
        <v>0</v>
      </c>
      <c r="AE63" s="69">
        <v>0</v>
      </c>
      <c r="AF63" s="68">
        <v>0</v>
      </c>
      <c r="AG63" s="69">
        <v>0</v>
      </c>
      <c r="AH63" s="68">
        <v>0</v>
      </c>
      <c r="AI63" s="70">
        <v>20</v>
      </c>
      <c r="AJ63" s="70">
        <v>0</v>
      </c>
      <c r="AK63" s="70">
        <v>0</v>
      </c>
      <c r="AL63" s="11">
        <v>40</v>
      </c>
      <c r="AM63" s="68">
        <v>10</v>
      </c>
      <c r="AN63" s="68"/>
      <c r="AO63" s="68"/>
      <c r="AP63" s="68"/>
      <c r="AQ63" s="68"/>
      <c r="AR63" s="71">
        <v>291.23076923076923</v>
      </c>
      <c r="AS63" s="72"/>
      <c r="AT63" s="72"/>
      <c r="AU63" s="68">
        <v>266.17538461538459</v>
      </c>
      <c r="AV63" s="68">
        <v>1065766.24</v>
      </c>
      <c r="AW63" s="68">
        <v>0</v>
      </c>
      <c r="AX63" s="8">
        <v>0</v>
      </c>
      <c r="AY63" s="73">
        <v>0</v>
      </c>
      <c r="AZ63" s="73">
        <v>291.23076923076923</v>
      </c>
      <c r="BA63" s="14">
        <v>1169291.5384615385</v>
      </c>
      <c r="BB63" s="14">
        <v>5.8246153846153854</v>
      </c>
      <c r="BC63" s="9">
        <v>285.40615384615381</v>
      </c>
      <c r="BD63" s="229">
        <v>100</v>
      </c>
      <c r="BE63" s="230">
        <v>185.40615384615381</v>
      </c>
      <c r="BF63" s="20">
        <v>185.41</v>
      </c>
      <c r="BG63" s="21">
        <v>0</v>
      </c>
      <c r="BH63" s="19"/>
      <c r="BI63" s="59"/>
      <c r="BJ63" s="59"/>
      <c r="BK63" s="59"/>
      <c r="BL63" s="59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59"/>
      <c r="CA63" s="59"/>
      <c r="CB63" s="59"/>
      <c r="CC63" s="59"/>
      <c r="CD63" s="59"/>
      <c r="CE63" s="59"/>
      <c r="CF63" s="59"/>
      <c r="CG63" s="59"/>
      <c r="CH63" s="59"/>
      <c r="CI63" s="59"/>
      <c r="CJ63" s="59"/>
      <c r="CK63" s="59"/>
      <c r="CL63" s="59"/>
      <c r="CM63" s="59"/>
      <c r="CN63" s="59"/>
      <c r="CO63" s="59"/>
      <c r="CP63" s="59"/>
      <c r="CQ63" s="59"/>
      <c r="CR63" s="59"/>
      <c r="CS63" s="59"/>
      <c r="CT63" s="59"/>
      <c r="CU63" s="59"/>
      <c r="CV63" s="59"/>
      <c r="CW63" s="59"/>
      <c r="CX63" s="59"/>
      <c r="CY63" s="59"/>
      <c r="CZ63" s="59"/>
      <c r="DA63" s="59"/>
      <c r="DB63" s="59"/>
      <c r="DC63" s="59"/>
      <c r="DD63" s="59"/>
      <c r="DE63" s="59"/>
      <c r="DF63" s="59"/>
      <c r="DG63" s="59"/>
      <c r="DH63" s="59"/>
      <c r="DI63" s="59"/>
      <c r="DJ63" s="59"/>
      <c r="DK63" s="59"/>
      <c r="DL63" s="59"/>
      <c r="DM63" s="59"/>
      <c r="DN63" s="59"/>
      <c r="DO63" s="59"/>
      <c r="DP63" s="59"/>
      <c r="DQ63" s="59"/>
      <c r="DR63" s="59"/>
      <c r="DS63" s="59"/>
      <c r="DT63" s="59"/>
      <c r="DU63" s="59"/>
      <c r="DV63" s="59"/>
      <c r="DW63" s="59"/>
      <c r="DX63" s="59"/>
      <c r="DY63" s="59"/>
      <c r="DZ63" s="59"/>
      <c r="EA63" s="59"/>
      <c r="EB63" s="59"/>
      <c r="EC63" s="59"/>
      <c r="ED63" s="59"/>
      <c r="EE63" s="59"/>
      <c r="EF63" s="59"/>
      <c r="EG63" s="59"/>
      <c r="EH63" s="59"/>
      <c r="EI63" s="59"/>
      <c r="EJ63" s="59"/>
      <c r="EK63" s="59"/>
      <c r="EL63" s="59"/>
      <c r="EM63" s="59"/>
      <c r="EN63" s="59"/>
      <c r="EO63" s="59"/>
      <c r="EP63" s="59"/>
      <c r="EQ63" s="59"/>
      <c r="ER63" s="59"/>
      <c r="ES63" s="59"/>
      <c r="ET63" s="59"/>
      <c r="EU63" s="59"/>
      <c r="EV63" s="59"/>
      <c r="EW63" s="59"/>
      <c r="EX63" s="59"/>
      <c r="EY63" s="59"/>
      <c r="EZ63" s="59"/>
      <c r="FA63" s="59"/>
      <c r="FB63" s="59"/>
      <c r="FC63" s="59"/>
      <c r="FD63" s="59"/>
      <c r="FE63" s="59"/>
      <c r="FF63" s="59"/>
      <c r="FG63" s="59"/>
      <c r="FH63" s="59"/>
      <c r="FI63" s="59"/>
      <c r="FJ63" s="59"/>
      <c r="FK63" s="59"/>
      <c r="FL63" s="59"/>
      <c r="FM63" s="59"/>
      <c r="FN63" s="59"/>
      <c r="FO63" s="59"/>
      <c r="FP63" s="59"/>
      <c r="FQ63" s="59"/>
      <c r="FR63" s="59"/>
      <c r="FS63" s="59"/>
      <c r="FT63" s="59"/>
      <c r="FU63" s="59"/>
      <c r="FV63" s="59"/>
      <c r="FW63" s="59"/>
      <c r="FX63" s="59"/>
      <c r="FY63" s="59"/>
      <c r="FZ63" s="59"/>
      <c r="GA63" s="59"/>
      <c r="GB63" s="59"/>
      <c r="GC63" s="59"/>
      <c r="GD63" s="59"/>
      <c r="GE63" s="59"/>
      <c r="GF63" s="59"/>
      <c r="GG63" s="59"/>
      <c r="GH63" s="59"/>
      <c r="GI63" s="59"/>
      <c r="GJ63" s="59"/>
      <c r="GK63" s="59"/>
      <c r="GL63" s="59"/>
      <c r="GM63" s="59"/>
      <c r="GN63" s="59"/>
      <c r="GO63" s="59"/>
      <c r="GP63" s="59"/>
      <c r="GQ63" s="59"/>
      <c r="GR63" s="59"/>
      <c r="GS63" s="59"/>
      <c r="GT63" s="59"/>
      <c r="GU63" s="59"/>
      <c r="GV63" s="59"/>
      <c r="GW63" s="59"/>
      <c r="GX63" s="59"/>
      <c r="GY63" s="59"/>
      <c r="GZ63" s="59"/>
      <c r="HA63" s="59"/>
      <c r="HB63" s="59"/>
      <c r="HC63" s="59"/>
      <c r="HD63" s="59"/>
      <c r="HE63" s="59"/>
      <c r="HF63" s="59"/>
      <c r="HG63" s="59"/>
      <c r="HH63" s="59"/>
      <c r="HI63" s="59"/>
      <c r="HJ63" s="59"/>
      <c r="HK63" s="59"/>
      <c r="HL63" s="59"/>
      <c r="HM63" s="59"/>
      <c r="HN63" s="59"/>
      <c r="HO63" s="59"/>
      <c r="HP63" s="59"/>
      <c r="HQ63" s="59"/>
      <c r="HR63" s="59"/>
      <c r="HS63" s="59"/>
      <c r="HT63" s="59"/>
      <c r="HU63" s="59"/>
      <c r="HV63" s="59"/>
      <c r="HW63" s="59"/>
      <c r="HX63" s="59"/>
      <c r="HY63" s="59"/>
      <c r="HZ63" s="59"/>
      <c r="IA63" s="59"/>
      <c r="IB63" s="59"/>
      <c r="IC63" s="59"/>
      <c r="ID63" s="59"/>
      <c r="IE63" s="59"/>
      <c r="IF63" s="59"/>
      <c r="IG63" s="59"/>
      <c r="IH63" s="59"/>
      <c r="II63" s="59"/>
      <c r="IJ63" s="59"/>
      <c r="IK63" s="59"/>
      <c r="IL63" s="59"/>
      <c r="IM63" s="59"/>
      <c r="IN63" s="59"/>
      <c r="IO63" s="59"/>
      <c r="IP63" s="59"/>
      <c r="IQ63" s="59"/>
      <c r="IR63" s="59"/>
      <c r="IS63" s="59"/>
      <c r="IT63" s="59"/>
      <c r="IU63" s="59"/>
      <c r="IV63" s="59"/>
      <c r="IW63" s="59"/>
      <c r="IX63" s="59"/>
      <c r="IY63" s="59"/>
      <c r="IZ63" s="59"/>
      <c r="JA63" s="59"/>
      <c r="JB63" s="59"/>
      <c r="JC63" s="59"/>
      <c r="JD63" s="59"/>
      <c r="JE63" s="59"/>
      <c r="JF63" s="59"/>
      <c r="JG63" s="59"/>
      <c r="JH63" s="59"/>
      <c r="JI63" s="59"/>
    </row>
    <row r="64" spans="1:269" s="79" customFormat="1" ht="81.75" customHeight="1">
      <c r="A64" s="268">
        <f t="shared" si="0"/>
        <v>55</v>
      </c>
      <c r="B64" s="62">
        <v>44363</v>
      </c>
      <c r="C64" s="232" t="s">
        <v>263</v>
      </c>
      <c r="D64" s="232" t="s">
        <v>472</v>
      </c>
      <c r="E64" s="232" t="s">
        <v>157</v>
      </c>
      <c r="F64" s="64">
        <v>10005549747</v>
      </c>
      <c r="G64" s="65" t="s">
        <v>473</v>
      </c>
      <c r="H64" s="235" t="s">
        <v>192</v>
      </c>
      <c r="I64" s="234" t="s">
        <v>4</v>
      </c>
      <c r="J64" s="234" t="s">
        <v>298</v>
      </c>
      <c r="K64" s="234" t="s">
        <v>220</v>
      </c>
      <c r="L64" s="9">
        <v>208</v>
      </c>
      <c r="M64" s="9">
        <v>9.2307692307692317</v>
      </c>
      <c r="N64" s="9">
        <v>0</v>
      </c>
      <c r="O64" s="9">
        <v>2</v>
      </c>
      <c r="P64" s="9">
        <v>0</v>
      </c>
      <c r="Q64" s="9">
        <v>0</v>
      </c>
      <c r="R64" s="9">
        <v>0</v>
      </c>
      <c r="S64" s="10">
        <v>24</v>
      </c>
      <c r="T64" s="68">
        <v>192</v>
      </c>
      <c r="U64" s="68">
        <v>15</v>
      </c>
      <c r="V64" s="68"/>
      <c r="W64" s="68"/>
      <c r="X64" s="68">
        <v>30</v>
      </c>
      <c r="Y64" s="69">
        <v>0</v>
      </c>
      <c r="Z64" s="68">
        <v>0</v>
      </c>
      <c r="AA64" s="69">
        <v>0</v>
      </c>
      <c r="AB64" s="68">
        <v>0</v>
      </c>
      <c r="AC64" s="69">
        <v>0</v>
      </c>
      <c r="AD64" s="68">
        <v>0</v>
      </c>
      <c r="AE64" s="69">
        <v>0</v>
      </c>
      <c r="AF64" s="68">
        <v>0</v>
      </c>
      <c r="AG64" s="69">
        <v>0</v>
      </c>
      <c r="AH64" s="68">
        <v>0</v>
      </c>
      <c r="AI64" s="70">
        <v>20</v>
      </c>
      <c r="AJ64" s="70">
        <v>0</v>
      </c>
      <c r="AK64" s="70">
        <v>0</v>
      </c>
      <c r="AL64" s="11">
        <v>40</v>
      </c>
      <c r="AM64" s="68">
        <v>10</v>
      </c>
      <c r="AN64" s="68"/>
      <c r="AO64" s="68"/>
      <c r="AP64" s="68"/>
      <c r="AQ64" s="68"/>
      <c r="AR64" s="71">
        <v>256.23076923076923</v>
      </c>
      <c r="AS64" s="72">
        <v>30.349625246548317</v>
      </c>
      <c r="AT64" s="72">
        <v>33.818153846153841</v>
      </c>
      <c r="AU64" s="68">
        <v>261.37204118677249</v>
      </c>
      <c r="AV64" s="68">
        <v>1046533.6529118371</v>
      </c>
      <c r="AW64" s="68">
        <v>0</v>
      </c>
      <c r="AX64" s="8">
        <v>0</v>
      </c>
      <c r="AY64" s="73">
        <v>0</v>
      </c>
      <c r="AZ64" s="73">
        <v>320.3985483234714</v>
      </c>
      <c r="BA64" s="14">
        <v>1286400.1715187377</v>
      </c>
      <c r="BB64" s="14">
        <v>5.9775840597758405</v>
      </c>
      <c r="BC64" s="9">
        <v>314.42096426369557</v>
      </c>
      <c r="BD64" s="229">
        <v>100</v>
      </c>
      <c r="BE64" s="230">
        <v>214.42096426369557</v>
      </c>
      <c r="BF64" s="20">
        <v>214.42</v>
      </c>
      <c r="BG64" s="21">
        <v>0</v>
      </c>
      <c r="BH64" s="19"/>
      <c r="BI64" s="59"/>
      <c r="BJ64" s="59"/>
      <c r="BK64" s="59"/>
      <c r="BL64" s="59"/>
      <c r="BM64" s="59"/>
      <c r="BN64" s="59"/>
      <c r="BO64" s="59"/>
      <c r="BP64" s="59"/>
      <c r="BQ64" s="59"/>
      <c r="BR64" s="59"/>
      <c r="BS64" s="59"/>
      <c r="BT64" s="59"/>
      <c r="BU64" s="59"/>
      <c r="BV64" s="59"/>
      <c r="BW64" s="59"/>
      <c r="BX64" s="59"/>
      <c r="BY64" s="59"/>
      <c r="BZ64" s="59"/>
      <c r="CA64" s="59"/>
      <c r="CB64" s="59"/>
      <c r="CC64" s="59"/>
      <c r="CD64" s="59"/>
      <c r="CE64" s="59"/>
      <c r="CF64" s="59"/>
      <c r="CG64" s="59"/>
      <c r="CH64" s="59"/>
      <c r="CI64" s="59"/>
      <c r="CJ64" s="59"/>
      <c r="CK64" s="59"/>
      <c r="CL64" s="59"/>
      <c r="CM64" s="59"/>
      <c r="CN64" s="59"/>
      <c r="CO64" s="59"/>
      <c r="CP64" s="59"/>
      <c r="CQ64" s="59"/>
      <c r="CR64" s="59"/>
      <c r="CS64" s="59"/>
      <c r="CT64" s="59"/>
      <c r="CU64" s="59"/>
      <c r="CV64" s="59"/>
      <c r="CW64" s="59"/>
      <c r="CX64" s="59"/>
      <c r="CY64" s="59"/>
      <c r="CZ64" s="59"/>
      <c r="DA64" s="59"/>
      <c r="DB64" s="59"/>
      <c r="DC64" s="59"/>
      <c r="DD64" s="59"/>
      <c r="DE64" s="59"/>
      <c r="DF64" s="59"/>
      <c r="DG64" s="59"/>
      <c r="DH64" s="59"/>
      <c r="DI64" s="59"/>
      <c r="DJ64" s="59"/>
      <c r="DK64" s="59"/>
      <c r="DL64" s="59"/>
      <c r="DM64" s="59"/>
      <c r="DN64" s="59"/>
      <c r="DO64" s="59"/>
      <c r="DP64" s="59"/>
      <c r="DQ64" s="59"/>
      <c r="DR64" s="59"/>
      <c r="DS64" s="59"/>
      <c r="DT64" s="59"/>
      <c r="DU64" s="59"/>
      <c r="DV64" s="59"/>
      <c r="DW64" s="59"/>
      <c r="DX64" s="59"/>
      <c r="DY64" s="59"/>
      <c r="DZ64" s="59"/>
      <c r="EA64" s="59"/>
      <c r="EB64" s="59"/>
      <c r="EC64" s="59"/>
      <c r="ED64" s="59"/>
      <c r="EE64" s="59"/>
      <c r="EF64" s="59"/>
      <c r="EG64" s="59"/>
      <c r="EH64" s="59"/>
      <c r="EI64" s="59"/>
      <c r="EJ64" s="59"/>
      <c r="EK64" s="59"/>
      <c r="EL64" s="59"/>
      <c r="EM64" s="59"/>
      <c r="EN64" s="59"/>
      <c r="EO64" s="59"/>
      <c r="EP64" s="59"/>
      <c r="EQ64" s="59"/>
      <c r="ER64" s="59"/>
      <c r="ES64" s="59"/>
      <c r="ET64" s="59"/>
      <c r="EU64" s="59"/>
      <c r="EV64" s="59"/>
      <c r="EW64" s="59"/>
      <c r="EX64" s="59"/>
      <c r="EY64" s="59"/>
      <c r="EZ64" s="59"/>
      <c r="FA64" s="59"/>
      <c r="FB64" s="59"/>
      <c r="FC64" s="59"/>
      <c r="FD64" s="59"/>
      <c r="FE64" s="59"/>
      <c r="FF64" s="59"/>
      <c r="FG64" s="59"/>
      <c r="FH64" s="59"/>
      <c r="FI64" s="59"/>
      <c r="FJ64" s="59"/>
      <c r="FK64" s="59"/>
      <c r="FL64" s="59"/>
      <c r="FM64" s="59"/>
      <c r="FN64" s="59"/>
      <c r="FO64" s="59"/>
      <c r="FP64" s="59"/>
      <c r="FQ64" s="59"/>
      <c r="FR64" s="59"/>
      <c r="FS64" s="59"/>
      <c r="FT64" s="59"/>
      <c r="FU64" s="59"/>
      <c r="FV64" s="59"/>
      <c r="FW64" s="59"/>
      <c r="FX64" s="59"/>
      <c r="FY64" s="59"/>
      <c r="FZ64" s="59"/>
      <c r="GA64" s="59"/>
      <c r="GB64" s="59"/>
      <c r="GC64" s="59"/>
      <c r="GD64" s="59"/>
      <c r="GE64" s="59"/>
      <c r="GF64" s="59"/>
      <c r="GG64" s="59"/>
      <c r="GH64" s="59"/>
      <c r="GI64" s="59"/>
      <c r="GJ64" s="59"/>
      <c r="GK64" s="59"/>
      <c r="GL64" s="59"/>
      <c r="GM64" s="59"/>
      <c r="GN64" s="59"/>
      <c r="GO64" s="59"/>
      <c r="GP64" s="59"/>
      <c r="GQ64" s="59"/>
      <c r="GR64" s="59"/>
      <c r="GS64" s="59"/>
      <c r="GT64" s="59"/>
      <c r="GU64" s="59"/>
      <c r="GV64" s="59"/>
      <c r="GW64" s="59"/>
      <c r="GX64" s="59"/>
      <c r="GY64" s="59"/>
      <c r="GZ64" s="59"/>
      <c r="HA64" s="59"/>
      <c r="HB64" s="59"/>
      <c r="HC64" s="59"/>
      <c r="HD64" s="59"/>
      <c r="HE64" s="59"/>
      <c r="HF64" s="59"/>
      <c r="HG64" s="59"/>
      <c r="HH64" s="59"/>
      <c r="HI64" s="59"/>
      <c r="HJ64" s="59"/>
      <c r="HK64" s="59"/>
      <c r="HL64" s="59"/>
      <c r="HM64" s="59"/>
      <c r="HN64" s="59"/>
      <c r="HO64" s="59"/>
      <c r="HP64" s="59"/>
      <c r="HQ64" s="59"/>
      <c r="HR64" s="59"/>
      <c r="HS64" s="59"/>
      <c r="HT64" s="59"/>
      <c r="HU64" s="59"/>
      <c r="HV64" s="59"/>
      <c r="HW64" s="59"/>
      <c r="HX64" s="59"/>
      <c r="HY64" s="59"/>
      <c r="HZ64" s="59"/>
      <c r="IA64" s="59"/>
      <c r="IB64" s="59"/>
      <c r="IC64" s="59"/>
      <c r="ID64" s="59"/>
      <c r="IE64" s="59"/>
      <c r="IF64" s="59"/>
      <c r="IG64" s="59"/>
      <c r="IH64" s="59"/>
      <c r="II64" s="59"/>
      <c r="IJ64" s="59"/>
      <c r="IK64" s="59"/>
      <c r="IL64" s="59"/>
      <c r="IM64" s="59"/>
      <c r="IN64" s="59"/>
      <c r="IO64" s="59"/>
      <c r="IP64" s="59"/>
      <c r="IQ64" s="59"/>
      <c r="IR64" s="59"/>
      <c r="IS64" s="59"/>
      <c r="IT64" s="59"/>
      <c r="IU64" s="59"/>
      <c r="IV64" s="59"/>
      <c r="IW64" s="59"/>
      <c r="IX64" s="59"/>
      <c r="IY64" s="59"/>
      <c r="IZ64" s="59"/>
      <c r="JA64" s="59"/>
      <c r="JB64" s="59"/>
      <c r="JC64" s="59"/>
      <c r="JD64" s="59"/>
      <c r="JE64" s="59"/>
      <c r="JF64" s="59"/>
      <c r="JG64" s="59"/>
      <c r="JH64" s="59"/>
      <c r="JI64" s="59"/>
    </row>
    <row r="65" spans="1:279" s="79" customFormat="1" ht="81.75" customHeight="1">
      <c r="A65" s="268">
        <f t="shared" si="0"/>
        <v>56</v>
      </c>
      <c r="B65" s="62">
        <v>44777</v>
      </c>
      <c r="C65" s="232" t="s">
        <v>265</v>
      </c>
      <c r="D65" s="232" t="s">
        <v>474</v>
      </c>
      <c r="E65" s="232" t="s">
        <v>158</v>
      </c>
      <c r="F65" s="64">
        <v>10005771868</v>
      </c>
      <c r="G65" s="65">
        <v>51719245</v>
      </c>
      <c r="H65" s="235" t="s">
        <v>192</v>
      </c>
      <c r="I65" s="234" t="s">
        <v>4</v>
      </c>
      <c r="J65" s="234" t="s">
        <v>377</v>
      </c>
      <c r="K65" s="234" t="s">
        <v>220</v>
      </c>
      <c r="L65" s="9">
        <v>208</v>
      </c>
      <c r="M65" s="9">
        <v>8.8461538461538467</v>
      </c>
      <c r="N65" s="9">
        <v>2</v>
      </c>
      <c r="O65" s="9">
        <v>2</v>
      </c>
      <c r="P65" s="9">
        <v>0</v>
      </c>
      <c r="Q65" s="9">
        <v>1</v>
      </c>
      <c r="R65" s="9">
        <v>0</v>
      </c>
      <c r="S65" s="10">
        <v>23</v>
      </c>
      <c r="T65" s="68">
        <v>184</v>
      </c>
      <c r="U65" s="71">
        <v>10</v>
      </c>
      <c r="V65" s="68"/>
      <c r="W65" s="68"/>
      <c r="X65" s="68">
        <v>20</v>
      </c>
      <c r="Y65" s="69">
        <v>0</v>
      </c>
      <c r="Z65" s="68">
        <v>0</v>
      </c>
      <c r="AA65" s="69">
        <v>0</v>
      </c>
      <c r="AB65" s="68">
        <v>0</v>
      </c>
      <c r="AC65" s="69">
        <v>0</v>
      </c>
      <c r="AD65" s="68">
        <v>0</v>
      </c>
      <c r="AE65" s="69">
        <v>0</v>
      </c>
      <c r="AF65" s="68">
        <v>0</v>
      </c>
      <c r="AG65" s="69">
        <v>0</v>
      </c>
      <c r="AH65" s="68">
        <v>0</v>
      </c>
      <c r="AI65" s="70">
        <v>17</v>
      </c>
      <c r="AJ65" s="70">
        <v>0</v>
      </c>
      <c r="AK65" s="70">
        <v>0</v>
      </c>
      <c r="AL65" s="11">
        <v>34</v>
      </c>
      <c r="AM65" s="68">
        <v>8.5</v>
      </c>
      <c r="AN65" s="68"/>
      <c r="AO65" s="68"/>
      <c r="AP65" s="68"/>
      <c r="AQ65" s="68"/>
      <c r="AR65" s="71">
        <v>231.34615384615384</v>
      </c>
      <c r="AS65" s="72"/>
      <c r="AT65" s="72"/>
      <c r="AU65" s="68">
        <v>209.37307692307692</v>
      </c>
      <c r="AV65" s="68">
        <v>838329.8</v>
      </c>
      <c r="AW65" s="68">
        <v>3</v>
      </c>
      <c r="AX65" s="8">
        <v>450000</v>
      </c>
      <c r="AY65" s="73">
        <v>0</v>
      </c>
      <c r="AZ65" s="73">
        <v>231.34615384615384</v>
      </c>
      <c r="BA65" s="14">
        <v>928854.80769230763</v>
      </c>
      <c r="BB65" s="14">
        <v>4.6269230769230765</v>
      </c>
      <c r="BC65" s="9">
        <v>226.71923076923076</v>
      </c>
      <c r="BD65" s="229">
        <v>50</v>
      </c>
      <c r="BE65" s="230">
        <v>176.71923076923076</v>
      </c>
      <c r="BF65" s="20">
        <v>176.72</v>
      </c>
      <c r="BG65" s="21">
        <v>0</v>
      </c>
      <c r="BH65" s="19"/>
      <c r="BI65" s="59"/>
      <c r="BJ65" s="59"/>
      <c r="BK65" s="59"/>
      <c r="BL65" s="59"/>
      <c r="BM65" s="59"/>
      <c r="BN65" s="59"/>
      <c r="BO65" s="59"/>
      <c r="BP65" s="59"/>
      <c r="BQ65" s="59"/>
      <c r="BR65" s="59"/>
      <c r="BS65" s="59"/>
      <c r="BT65" s="59"/>
      <c r="BU65" s="59"/>
      <c r="BV65" s="59"/>
      <c r="BW65" s="59"/>
      <c r="BX65" s="59"/>
      <c r="BY65" s="59"/>
      <c r="BZ65" s="59"/>
      <c r="CA65" s="59"/>
      <c r="CB65" s="59"/>
      <c r="CC65" s="59"/>
      <c r="CD65" s="59"/>
      <c r="CE65" s="59"/>
      <c r="CF65" s="59"/>
      <c r="CG65" s="59"/>
      <c r="CH65" s="59"/>
      <c r="CI65" s="59"/>
      <c r="CJ65" s="59"/>
      <c r="CK65" s="59"/>
      <c r="CL65" s="59"/>
      <c r="CM65" s="59"/>
      <c r="CN65" s="59"/>
      <c r="CO65" s="59"/>
      <c r="CP65" s="59"/>
      <c r="CQ65" s="59"/>
      <c r="CR65" s="59"/>
      <c r="CS65" s="59"/>
      <c r="CT65" s="59"/>
      <c r="CU65" s="59"/>
      <c r="CV65" s="59"/>
      <c r="CW65" s="59"/>
      <c r="CX65" s="59"/>
      <c r="CY65" s="59"/>
      <c r="CZ65" s="59"/>
      <c r="DA65" s="59"/>
      <c r="DB65" s="59"/>
      <c r="DC65" s="59"/>
      <c r="DD65" s="59"/>
      <c r="DE65" s="59"/>
      <c r="DF65" s="59"/>
      <c r="DG65" s="59"/>
      <c r="DH65" s="59"/>
      <c r="DI65" s="59"/>
      <c r="DJ65" s="59"/>
      <c r="DK65" s="59"/>
      <c r="DL65" s="59"/>
      <c r="DM65" s="59"/>
      <c r="DN65" s="59"/>
      <c r="DO65" s="59"/>
      <c r="DP65" s="59"/>
      <c r="DQ65" s="59"/>
      <c r="DR65" s="59"/>
      <c r="DS65" s="59"/>
      <c r="DT65" s="59"/>
      <c r="DU65" s="59"/>
      <c r="DV65" s="59"/>
      <c r="DW65" s="59"/>
      <c r="DX65" s="59"/>
      <c r="DY65" s="59"/>
      <c r="DZ65" s="59"/>
      <c r="EA65" s="59"/>
      <c r="EB65" s="59"/>
      <c r="EC65" s="59"/>
      <c r="ED65" s="59"/>
      <c r="EE65" s="59"/>
      <c r="EF65" s="59"/>
      <c r="EG65" s="59"/>
      <c r="EH65" s="59"/>
      <c r="EI65" s="59"/>
      <c r="EJ65" s="59"/>
      <c r="EK65" s="59"/>
      <c r="EL65" s="59"/>
      <c r="EM65" s="59"/>
      <c r="EN65" s="59"/>
      <c r="EO65" s="59"/>
      <c r="EP65" s="59"/>
      <c r="EQ65" s="59"/>
      <c r="ER65" s="59"/>
      <c r="ES65" s="59"/>
      <c r="ET65" s="59"/>
      <c r="EU65" s="59"/>
      <c r="EV65" s="59"/>
      <c r="EW65" s="59"/>
      <c r="EX65" s="59"/>
      <c r="EY65" s="59"/>
      <c r="EZ65" s="59"/>
      <c r="FA65" s="59"/>
      <c r="FB65" s="59"/>
      <c r="FC65" s="59"/>
      <c r="FD65" s="59"/>
      <c r="FE65" s="59"/>
      <c r="FF65" s="59"/>
      <c r="FG65" s="59"/>
      <c r="FH65" s="59"/>
      <c r="FI65" s="59"/>
      <c r="FJ65" s="59"/>
      <c r="FK65" s="59"/>
      <c r="FL65" s="59"/>
      <c r="FM65" s="59"/>
      <c r="FN65" s="59"/>
      <c r="FO65" s="59"/>
      <c r="FP65" s="59"/>
      <c r="FQ65" s="59"/>
      <c r="FR65" s="59"/>
      <c r="FS65" s="59"/>
      <c r="FT65" s="59"/>
      <c r="FU65" s="59"/>
      <c r="FV65" s="59"/>
      <c r="FW65" s="59"/>
      <c r="FX65" s="59"/>
      <c r="FY65" s="59"/>
      <c r="FZ65" s="59"/>
      <c r="GA65" s="59"/>
      <c r="GB65" s="59"/>
      <c r="GC65" s="59"/>
      <c r="GD65" s="59"/>
      <c r="GE65" s="59"/>
      <c r="GF65" s="59"/>
      <c r="GG65" s="59"/>
      <c r="GH65" s="59"/>
      <c r="GI65" s="59"/>
      <c r="GJ65" s="59"/>
      <c r="GK65" s="59"/>
      <c r="GL65" s="59"/>
      <c r="GM65" s="59"/>
      <c r="GN65" s="59"/>
      <c r="GO65" s="59"/>
      <c r="GP65" s="59"/>
      <c r="GQ65" s="59"/>
      <c r="GR65" s="59"/>
      <c r="GS65" s="59"/>
      <c r="GT65" s="59"/>
      <c r="GU65" s="59"/>
      <c r="GV65" s="59"/>
      <c r="GW65" s="59"/>
      <c r="GX65" s="59"/>
      <c r="GY65" s="59"/>
      <c r="GZ65" s="59"/>
      <c r="HA65" s="59"/>
      <c r="HB65" s="59"/>
      <c r="HC65" s="59"/>
      <c r="HD65" s="59"/>
      <c r="HE65" s="59"/>
      <c r="HF65" s="59"/>
      <c r="HG65" s="59"/>
      <c r="HH65" s="59"/>
      <c r="HI65" s="59"/>
      <c r="HJ65" s="59"/>
      <c r="HK65" s="59"/>
      <c r="HL65" s="59"/>
      <c r="HM65" s="59"/>
      <c r="HN65" s="59"/>
      <c r="HO65" s="59"/>
      <c r="HP65" s="59"/>
      <c r="HQ65" s="59"/>
      <c r="HR65" s="59"/>
      <c r="HS65" s="59"/>
      <c r="HT65" s="59"/>
      <c r="HU65" s="59"/>
      <c r="HV65" s="59"/>
      <c r="HW65" s="59"/>
      <c r="HX65" s="59"/>
      <c r="HY65" s="59"/>
      <c r="HZ65" s="59"/>
      <c r="IA65" s="59"/>
      <c r="IB65" s="59"/>
      <c r="IC65" s="59"/>
      <c r="ID65" s="59"/>
      <c r="IE65" s="59"/>
      <c r="IF65" s="59"/>
      <c r="IG65" s="59"/>
      <c r="IH65" s="59"/>
      <c r="II65" s="59"/>
      <c r="IJ65" s="59"/>
      <c r="IK65" s="59"/>
      <c r="IL65" s="59"/>
      <c r="IM65" s="59"/>
      <c r="IN65" s="59"/>
      <c r="IO65" s="59"/>
      <c r="IP65" s="59"/>
      <c r="IQ65" s="59"/>
      <c r="IR65" s="59"/>
      <c r="IS65" s="59"/>
      <c r="IT65" s="59"/>
      <c r="IU65" s="59"/>
      <c r="IV65" s="59"/>
      <c r="IW65" s="59"/>
      <c r="IX65" s="59"/>
      <c r="IY65" s="59"/>
      <c r="IZ65" s="59"/>
      <c r="JA65" s="59"/>
      <c r="JB65" s="59"/>
      <c r="JC65" s="59"/>
      <c r="JD65" s="59"/>
      <c r="JE65" s="59"/>
      <c r="JF65" s="59"/>
      <c r="JG65" s="59"/>
      <c r="JH65" s="59"/>
      <c r="JI65" s="59"/>
    </row>
    <row r="66" spans="1:279" s="80" customFormat="1" ht="81.75" customHeight="1">
      <c r="A66" s="268">
        <f t="shared" si="0"/>
        <v>57</v>
      </c>
      <c r="B66" s="62">
        <v>45035</v>
      </c>
      <c r="C66" s="232" t="s">
        <v>299</v>
      </c>
      <c r="D66" s="232" t="s">
        <v>475</v>
      </c>
      <c r="E66" s="232" t="s">
        <v>300</v>
      </c>
      <c r="F66" s="64">
        <v>360000284218</v>
      </c>
      <c r="G66" s="65" t="s">
        <v>476</v>
      </c>
      <c r="H66" s="235" t="s">
        <v>192</v>
      </c>
      <c r="I66" s="234" t="s">
        <v>4</v>
      </c>
      <c r="J66" s="234" t="s">
        <v>377</v>
      </c>
      <c r="K66" s="234" t="s">
        <v>220</v>
      </c>
      <c r="L66" s="9">
        <v>208</v>
      </c>
      <c r="M66" s="9">
        <v>9.2307692307692317</v>
      </c>
      <c r="N66" s="9">
        <v>2</v>
      </c>
      <c r="O66" s="9">
        <v>2</v>
      </c>
      <c r="P66" s="9">
        <v>0</v>
      </c>
      <c r="Q66" s="9">
        <v>0</v>
      </c>
      <c r="R66" s="9">
        <v>0</v>
      </c>
      <c r="S66" s="10">
        <v>24</v>
      </c>
      <c r="T66" s="68">
        <v>192</v>
      </c>
      <c r="U66" s="68">
        <v>15</v>
      </c>
      <c r="V66" s="68"/>
      <c r="W66" s="68"/>
      <c r="X66" s="68">
        <v>10</v>
      </c>
      <c r="Y66" s="69">
        <v>0</v>
      </c>
      <c r="Z66" s="68">
        <v>0</v>
      </c>
      <c r="AA66" s="69">
        <v>0</v>
      </c>
      <c r="AB66" s="68">
        <v>0</v>
      </c>
      <c r="AC66" s="69">
        <v>0</v>
      </c>
      <c r="AD66" s="68">
        <v>0</v>
      </c>
      <c r="AE66" s="69">
        <v>0</v>
      </c>
      <c r="AF66" s="68">
        <v>0</v>
      </c>
      <c r="AG66" s="69">
        <v>0</v>
      </c>
      <c r="AH66" s="68">
        <v>0</v>
      </c>
      <c r="AI66" s="70">
        <v>18</v>
      </c>
      <c r="AJ66" s="70">
        <v>0</v>
      </c>
      <c r="AK66" s="70">
        <v>0</v>
      </c>
      <c r="AL66" s="11">
        <v>36</v>
      </c>
      <c r="AM66" s="68">
        <v>9</v>
      </c>
      <c r="AN66" s="68"/>
      <c r="AO66" s="68"/>
      <c r="AP66" s="68"/>
      <c r="AQ66" s="68"/>
      <c r="AR66" s="71">
        <v>235.23076923076923</v>
      </c>
      <c r="AS66" s="72"/>
      <c r="AT66" s="72"/>
      <c r="AU66" s="68">
        <v>212.29538461538462</v>
      </c>
      <c r="AV66" s="68">
        <v>850030.72</v>
      </c>
      <c r="AW66" s="68">
        <v>2</v>
      </c>
      <c r="AX66" s="8">
        <v>300000</v>
      </c>
      <c r="AY66" s="73">
        <v>0</v>
      </c>
      <c r="AZ66" s="73">
        <v>235.23076923076923</v>
      </c>
      <c r="BA66" s="14">
        <v>944451.5384615385</v>
      </c>
      <c r="BB66" s="14">
        <v>4.7046153846153844</v>
      </c>
      <c r="BC66" s="9">
        <v>230.52615384615385</v>
      </c>
      <c r="BD66" s="229">
        <v>100</v>
      </c>
      <c r="BE66" s="230">
        <v>130.52615384615385</v>
      </c>
      <c r="BF66" s="20">
        <v>130.53</v>
      </c>
      <c r="BG66" s="21">
        <v>0</v>
      </c>
      <c r="BH66" s="19"/>
      <c r="BI66" s="59"/>
      <c r="BJ66" s="59"/>
      <c r="BK66" s="59"/>
      <c r="BL66" s="59"/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59"/>
      <c r="CA66" s="59"/>
      <c r="CB66" s="59"/>
      <c r="CC66" s="59"/>
      <c r="CD66" s="59"/>
      <c r="CE66" s="59"/>
      <c r="CF66" s="59"/>
      <c r="CG66" s="59"/>
      <c r="CH66" s="59"/>
      <c r="CI66" s="59"/>
      <c r="CJ66" s="59"/>
      <c r="CK66" s="59"/>
      <c r="CL66" s="59"/>
      <c r="CM66" s="59"/>
      <c r="CN66" s="59"/>
      <c r="CO66" s="59"/>
      <c r="CP66" s="59"/>
      <c r="CQ66" s="59"/>
      <c r="CR66" s="59"/>
      <c r="CS66" s="59"/>
      <c r="CT66" s="59"/>
      <c r="CU66" s="59"/>
      <c r="CV66" s="59"/>
      <c r="CW66" s="59"/>
      <c r="CX66" s="59"/>
      <c r="CY66" s="59"/>
      <c r="CZ66" s="59"/>
      <c r="DA66" s="59"/>
      <c r="DB66" s="59"/>
      <c r="DC66" s="59"/>
      <c r="DD66" s="59"/>
      <c r="DE66" s="59"/>
      <c r="DF66" s="59"/>
      <c r="DG66" s="59"/>
      <c r="DH66" s="59"/>
      <c r="DI66" s="59"/>
      <c r="DJ66" s="59"/>
      <c r="DK66" s="59"/>
      <c r="DL66" s="59"/>
      <c r="DM66" s="59"/>
      <c r="DN66" s="59"/>
      <c r="DO66" s="59"/>
      <c r="DP66" s="59"/>
      <c r="DQ66" s="59"/>
      <c r="DR66" s="59"/>
      <c r="DS66" s="59"/>
      <c r="DT66" s="59"/>
      <c r="DU66" s="59"/>
      <c r="DV66" s="59"/>
      <c r="DW66" s="59"/>
      <c r="DX66" s="59"/>
      <c r="DY66" s="59"/>
      <c r="DZ66" s="59"/>
      <c r="EA66" s="59"/>
      <c r="EB66" s="59"/>
      <c r="EC66" s="59"/>
      <c r="ED66" s="59"/>
      <c r="EE66" s="59"/>
      <c r="EF66" s="59"/>
      <c r="EG66" s="59"/>
      <c r="EH66" s="59"/>
      <c r="EI66" s="59"/>
      <c r="EJ66" s="59"/>
      <c r="EK66" s="59"/>
      <c r="EL66" s="59"/>
      <c r="EM66" s="59"/>
      <c r="EN66" s="59"/>
      <c r="EO66" s="59"/>
      <c r="EP66" s="59"/>
      <c r="EQ66" s="59"/>
      <c r="ER66" s="59"/>
      <c r="ES66" s="59"/>
      <c r="ET66" s="59"/>
      <c r="EU66" s="59"/>
      <c r="EV66" s="59"/>
      <c r="EW66" s="59"/>
      <c r="EX66" s="59"/>
      <c r="EY66" s="59"/>
      <c r="EZ66" s="59"/>
      <c r="FA66" s="59"/>
      <c r="FB66" s="59"/>
      <c r="FC66" s="59"/>
      <c r="FD66" s="59"/>
      <c r="FE66" s="59"/>
      <c r="FF66" s="59"/>
      <c r="FG66" s="59"/>
      <c r="FH66" s="59"/>
      <c r="FI66" s="59"/>
      <c r="FJ66" s="59"/>
      <c r="FK66" s="59"/>
      <c r="FL66" s="59"/>
      <c r="FM66" s="59"/>
      <c r="FN66" s="59"/>
      <c r="FO66" s="59"/>
      <c r="FP66" s="59"/>
      <c r="FQ66" s="59"/>
      <c r="FR66" s="59"/>
      <c r="FS66" s="59"/>
      <c r="FT66" s="59"/>
      <c r="FU66" s="59"/>
      <c r="FV66" s="59"/>
      <c r="FW66" s="59"/>
      <c r="FX66" s="59"/>
      <c r="FY66" s="59"/>
      <c r="FZ66" s="59"/>
      <c r="GA66" s="59"/>
      <c r="GB66" s="59"/>
      <c r="GC66" s="59"/>
      <c r="GD66" s="59"/>
      <c r="GE66" s="59"/>
      <c r="GF66" s="59"/>
      <c r="GG66" s="59"/>
      <c r="GH66" s="59"/>
      <c r="GI66" s="59"/>
      <c r="GJ66" s="59"/>
      <c r="GK66" s="59"/>
      <c r="GL66" s="59"/>
      <c r="GM66" s="59"/>
      <c r="GN66" s="59"/>
      <c r="GO66" s="59"/>
      <c r="GP66" s="59"/>
      <c r="GQ66" s="59"/>
      <c r="GR66" s="59"/>
      <c r="GS66" s="59"/>
      <c r="GT66" s="59"/>
      <c r="GU66" s="59"/>
      <c r="GV66" s="59"/>
      <c r="GW66" s="59"/>
      <c r="GX66" s="59"/>
      <c r="GY66" s="59"/>
      <c r="GZ66" s="59"/>
      <c r="HA66" s="59"/>
      <c r="HB66" s="59"/>
      <c r="HC66" s="59"/>
      <c r="HD66" s="59"/>
      <c r="HE66" s="59"/>
      <c r="HF66" s="59"/>
      <c r="HG66" s="59"/>
      <c r="HH66" s="59"/>
      <c r="HI66" s="59"/>
      <c r="HJ66" s="59"/>
      <c r="HK66" s="59"/>
      <c r="HL66" s="59"/>
      <c r="HM66" s="59"/>
      <c r="HN66" s="59"/>
      <c r="HO66" s="59"/>
      <c r="HP66" s="59"/>
      <c r="HQ66" s="59"/>
      <c r="HR66" s="59"/>
      <c r="HS66" s="59"/>
      <c r="HT66" s="59"/>
      <c r="HU66" s="59"/>
      <c r="HV66" s="59"/>
      <c r="HW66" s="59"/>
      <c r="HX66" s="59"/>
      <c r="HY66" s="59"/>
      <c r="HZ66" s="59"/>
      <c r="IA66" s="59"/>
      <c r="IB66" s="59"/>
      <c r="IC66" s="59"/>
      <c r="ID66" s="59"/>
      <c r="IE66" s="59"/>
      <c r="IF66" s="59"/>
      <c r="IG66" s="59"/>
      <c r="IH66" s="59"/>
      <c r="II66" s="59"/>
      <c r="IJ66" s="59"/>
      <c r="IK66" s="59"/>
      <c r="IL66" s="59"/>
      <c r="IM66" s="59"/>
      <c r="IN66" s="59"/>
      <c r="IO66" s="59"/>
      <c r="IP66" s="59"/>
      <c r="IQ66" s="59"/>
      <c r="IR66" s="59"/>
      <c r="IS66" s="59"/>
      <c r="IT66" s="59"/>
      <c r="IU66" s="59"/>
      <c r="IV66" s="59"/>
      <c r="IW66" s="59"/>
      <c r="IX66" s="59"/>
      <c r="IY66" s="59"/>
      <c r="IZ66" s="59"/>
      <c r="JA66" s="59"/>
      <c r="JB66" s="59"/>
      <c r="JC66" s="59"/>
      <c r="JD66" s="59"/>
      <c r="JE66" s="59"/>
      <c r="JF66" s="59"/>
      <c r="JG66" s="59"/>
      <c r="JH66" s="59"/>
      <c r="JI66" s="59"/>
      <c r="JJ66" s="79"/>
      <c r="JK66" s="79"/>
      <c r="JL66" s="79"/>
      <c r="JM66" s="79"/>
      <c r="JN66" s="79"/>
      <c r="JO66" s="79"/>
      <c r="JP66" s="79"/>
      <c r="JQ66" s="79"/>
      <c r="JR66" s="79"/>
      <c r="JS66" s="79"/>
    </row>
    <row r="67" spans="1:279" s="79" customFormat="1" ht="81.75" customHeight="1">
      <c r="A67" s="268">
        <f t="shared" si="0"/>
        <v>58</v>
      </c>
      <c r="B67" s="62">
        <v>43764</v>
      </c>
      <c r="C67" s="232" t="s">
        <v>276</v>
      </c>
      <c r="D67" s="232" t="s">
        <v>477</v>
      </c>
      <c r="E67" s="232" t="s">
        <v>159</v>
      </c>
      <c r="F67" s="64">
        <v>10005577204</v>
      </c>
      <c r="G67" s="65" t="s">
        <v>478</v>
      </c>
      <c r="H67" s="235" t="s">
        <v>192</v>
      </c>
      <c r="I67" s="234" t="s">
        <v>5</v>
      </c>
      <c r="J67" s="234" t="s">
        <v>277</v>
      </c>
      <c r="K67" s="234" t="s">
        <v>220</v>
      </c>
      <c r="L67" s="9">
        <v>208</v>
      </c>
      <c r="M67" s="9">
        <v>9.2307692307692317</v>
      </c>
      <c r="N67" s="9">
        <v>0</v>
      </c>
      <c r="O67" s="9">
        <v>2</v>
      </c>
      <c r="P67" s="9">
        <v>0</v>
      </c>
      <c r="Q67" s="9">
        <v>0</v>
      </c>
      <c r="R67" s="9">
        <v>0</v>
      </c>
      <c r="S67" s="10">
        <v>24</v>
      </c>
      <c r="T67" s="68">
        <v>192</v>
      </c>
      <c r="U67" s="68">
        <v>15</v>
      </c>
      <c r="V67" s="68">
        <v>60</v>
      </c>
      <c r="W67" s="68">
        <v>20</v>
      </c>
      <c r="X67" s="68">
        <v>30</v>
      </c>
      <c r="Y67" s="69">
        <v>0</v>
      </c>
      <c r="Z67" s="68">
        <v>0</v>
      </c>
      <c r="AA67" s="69">
        <v>0</v>
      </c>
      <c r="AB67" s="68">
        <v>0</v>
      </c>
      <c r="AC67" s="69">
        <v>0</v>
      </c>
      <c r="AD67" s="68">
        <v>0</v>
      </c>
      <c r="AE67" s="69">
        <v>0</v>
      </c>
      <c r="AF67" s="68">
        <v>0</v>
      </c>
      <c r="AG67" s="69">
        <v>0</v>
      </c>
      <c r="AH67" s="68">
        <v>0</v>
      </c>
      <c r="AI67" s="70">
        <v>20</v>
      </c>
      <c r="AJ67" s="70">
        <v>0</v>
      </c>
      <c r="AK67" s="70">
        <v>0</v>
      </c>
      <c r="AL67" s="11">
        <v>40</v>
      </c>
      <c r="AM67" s="68">
        <v>10</v>
      </c>
      <c r="AN67" s="68"/>
      <c r="AO67" s="68"/>
      <c r="AP67" s="68"/>
      <c r="AQ67" s="68"/>
      <c r="AR67" s="71">
        <v>336.23076923076923</v>
      </c>
      <c r="AS67" s="72"/>
      <c r="AT67" s="72"/>
      <c r="AU67" s="68">
        <v>311.02241594022416</v>
      </c>
      <c r="AV67" s="68">
        <v>1245333.7534246575</v>
      </c>
      <c r="AW67" s="68">
        <v>3</v>
      </c>
      <c r="AX67" s="8">
        <v>450000</v>
      </c>
      <c r="AY67" s="73">
        <v>0</v>
      </c>
      <c r="AZ67" s="73">
        <v>336.23076923076923</v>
      </c>
      <c r="BA67" s="14">
        <v>1349966.5384615385</v>
      </c>
      <c r="BB67" s="14">
        <v>5.9775840597758405</v>
      </c>
      <c r="BC67" s="9">
        <v>330.25318517099339</v>
      </c>
      <c r="BD67" s="229">
        <v>100</v>
      </c>
      <c r="BE67" s="230">
        <v>230.25318517099339</v>
      </c>
      <c r="BF67" s="20">
        <v>230.25</v>
      </c>
      <c r="BG67" s="21">
        <v>0</v>
      </c>
      <c r="BH67" s="19"/>
      <c r="BI67" s="59"/>
      <c r="BJ67" s="59"/>
      <c r="BK67" s="59"/>
      <c r="BL67" s="59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59"/>
      <c r="CA67" s="59"/>
      <c r="CB67" s="59"/>
      <c r="CC67" s="59"/>
      <c r="CD67" s="59"/>
      <c r="CE67" s="59"/>
      <c r="CF67" s="59"/>
      <c r="CG67" s="59"/>
      <c r="CH67" s="59"/>
      <c r="CI67" s="59"/>
      <c r="CJ67" s="59"/>
      <c r="CK67" s="59"/>
      <c r="CL67" s="59"/>
      <c r="CM67" s="59"/>
      <c r="CN67" s="59"/>
      <c r="CO67" s="59"/>
      <c r="CP67" s="59"/>
      <c r="CQ67" s="59"/>
      <c r="CR67" s="59"/>
      <c r="CS67" s="59"/>
      <c r="CT67" s="59"/>
      <c r="CU67" s="59"/>
      <c r="CV67" s="59"/>
      <c r="CW67" s="59"/>
      <c r="CX67" s="59"/>
      <c r="CY67" s="59"/>
      <c r="CZ67" s="59"/>
      <c r="DA67" s="59"/>
      <c r="DB67" s="59"/>
      <c r="DC67" s="59"/>
      <c r="DD67" s="59"/>
      <c r="DE67" s="59"/>
      <c r="DF67" s="59"/>
      <c r="DG67" s="59"/>
      <c r="DH67" s="59"/>
      <c r="DI67" s="59"/>
      <c r="DJ67" s="59"/>
      <c r="DK67" s="59"/>
      <c r="DL67" s="59"/>
      <c r="DM67" s="59"/>
      <c r="DN67" s="59"/>
      <c r="DO67" s="59"/>
      <c r="DP67" s="59"/>
      <c r="DQ67" s="59"/>
      <c r="DR67" s="59"/>
      <c r="DS67" s="59"/>
      <c r="DT67" s="59"/>
      <c r="DU67" s="59"/>
      <c r="DV67" s="59"/>
      <c r="DW67" s="59"/>
      <c r="DX67" s="59"/>
      <c r="DY67" s="59"/>
      <c r="DZ67" s="59"/>
      <c r="EA67" s="59"/>
      <c r="EB67" s="59"/>
      <c r="EC67" s="59"/>
      <c r="ED67" s="59"/>
      <c r="EE67" s="59"/>
      <c r="EF67" s="59"/>
      <c r="EG67" s="59"/>
      <c r="EH67" s="59"/>
      <c r="EI67" s="59"/>
      <c r="EJ67" s="59"/>
      <c r="EK67" s="59"/>
      <c r="EL67" s="59"/>
      <c r="EM67" s="59"/>
      <c r="EN67" s="59"/>
      <c r="EO67" s="59"/>
      <c r="EP67" s="59"/>
      <c r="EQ67" s="59"/>
      <c r="ER67" s="59"/>
      <c r="ES67" s="59"/>
      <c r="ET67" s="59"/>
      <c r="EU67" s="59"/>
      <c r="EV67" s="59"/>
      <c r="EW67" s="59"/>
      <c r="EX67" s="59"/>
      <c r="EY67" s="59"/>
      <c r="EZ67" s="59"/>
      <c r="FA67" s="59"/>
      <c r="FB67" s="59"/>
      <c r="FC67" s="59"/>
      <c r="FD67" s="59"/>
      <c r="FE67" s="59"/>
      <c r="FF67" s="59"/>
      <c r="FG67" s="59"/>
      <c r="FH67" s="59"/>
      <c r="FI67" s="59"/>
      <c r="FJ67" s="59"/>
      <c r="FK67" s="59"/>
      <c r="FL67" s="59"/>
      <c r="FM67" s="59"/>
      <c r="FN67" s="59"/>
      <c r="FO67" s="59"/>
      <c r="FP67" s="59"/>
      <c r="FQ67" s="59"/>
      <c r="FR67" s="59"/>
      <c r="FS67" s="59"/>
      <c r="FT67" s="59"/>
      <c r="FU67" s="59"/>
      <c r="FV67" s="59"/>
      <c r="FW67" s="59"/>
      <c r="FX67" s="59"/>
      <c r="FY67" s="59"/>
      <c r="FZ67" s="59"/>
      <c r="GA67" s="59"/>
      <c r="GB67" s="59"/>
      <c r="GC67" s="59"/>
      <c r="GD67" s="59"/>
      <c r="GE67" s="59"/>
      <c r="GF67" s="59"/>
      <c r="GG67" s="59"/>
      <c r="GH67" s="59"/>
      <c r="GI67" s="59"/>
      <c r="GJ67" s="59"/>
      <c r="GK67" s="59"/>
      <c r="GL67" s="59"/>
      <c r="GM67" s="59"/>
      <c r="GN67" s="59"/>
      <c r="GO67" s="59"/>
      <c r="GP67" s="59"/>
      <c r="GQ67" s="59"/>
      <c r="GR67" s="59"/>
      <c r="GS67" s="59"/>
      <c r="GT67" s="59"/>
      <c r="GU67" s="59"/>
      <c r="GV67" s="59"/>
      <c r="GW67" s="59"/>
      <c r="GX67" s="59"/>
      <c r="GY67" s="59"/>
      <c r="GZ67" s="59"/>
      <c r="HA67" s="59"/>
      <c r="HB67" s="59"/>
      <c r="HC67" s="59"/>
      <c r="HD67" s="59"/>
      <c r="HE67" s="59"/>
      <c r="HF67" s="59"/>
      <c r="HG67" s="59"/>
      <c r="HH67" s="59"/>
      <c r="HI67" s="59"/>
      <c r="HJ67" s="59"/>
      <c r="HK67" s="59"/>
      <c r="HL67" s="59"/>
      <c r="HM67" s="59"/>
      <c r="HN67" s="59"/>
      <c r="HO67" s="59"/>
      <c r="HP67" s="59"/>
      <c r="HQ67" s="59"/>
      <c r="HR67" s="59"/>
      <c r="HS67" s="59"/>
      <c r="HT67" s="59"/>
      <c r="HU67" s="59"/>
      <c r="HV67" s="59"/>
      <c r="HW67" s="59"/>
      <c r="HX67" s="59"/>
      <c r="HY67" s="59"/>
      <c r="HZ67" s="59"/>
      <c r="IA67" s="59"/>
      <c r="IB67" s="59"/>
      <c r="IC67" s="59"/>
      <c r="ID67" s="59"/>
      <c r="IE67" s="59"/>
      <c r="IF67" s="59"/>
      <c r="IG67" s="59"/>
      <c r="IH67" s="59"/>
      <c r="II67" s="59"/>
      <c r="IJ67" s="59"/>
      <c r="IK67" s="59"/>
      <c r="IL67" s="59"/>
      <c r="IM67" s="59"/>
      <c r="IN67" s="59"/>
      <c r="IO67" s="59"/>
      <c r="IP67" s="59"/>
      <c r="IQ67" s="59"/>
      <c r="IR67" s="59"/>
      <c r="IS67" s="59"/>
      <c r="IT67" s="59"/>
      <c r="IU67" s="59"/>
      <c r="IV67" s="59"/>
      <c r="IW67" s="59"/>
      <c r="IX67" s="59"/>
      <c r="IY67" s="59"/>
      <c r="IZ67" s="59"/>
      <c r="JA67" s="59"/>
      <c r="JB67" s="59"/>
      <c r="JC67" s="59"/>
      <c r="JD67" s="59"/>
      <c r="JE67" s="59"/>
      <c r="JF67" s="59"/>
      <c r="JG67" s="59"/>
      <c r="JH67" s="59"/>
      <c r="JI67" s="59"/>
    </row>
    <row r="68" spans="1:279" s="79" customFormat="1" ht="81.75" customHeight="1">
      <c r="A68" s="268">
        <f t="shared" si="0"/>
        <v>59</v>
      </c>
      <c r="B68" s="62">
        <v>44172</v>
      </c>
      <c r="C68" s="232" t="s">
        <v>279</v>
      </c>
      <c r="D68" s="232" t="s">
        <v>479</v>
      </c>
      <c r="E68" s="232" t="s">
        <v>160</v>
      </c>
      <c r="F68" s="64">
        <v>10005579703</v>
      </c>
      <c r="G68" s="65" t="s">
        <v>480</v>
      </c>
      <c r="H68" s="235" t="s">
        <v>192</v>
      </c>
      <c r="I68" s="234" t="s">
        <v>5</v>
      </c>
      <c r="J68" s="234" t="s">
        <v>278</v>
      </c>
      <c r="K68" s="234" t="s">
        <v>220</v>
      </c>
      <c r="L68" s="9">
        <v>208</v>
      </c>
      <c r="M68" s="9">
        <v>9.2307692307692317</v>
      </c>
      <c r="N68" s="9">
        <v>0</v>
      </c>
      <c r="O68" s="9">
        <v>2</v>
      </c>
      <c r="P68" s="9">
        <v>0</v>
      </c>
      <c r="Q68" s="9">
        <v>0</v>
      </c>
      <c r="R68" s="9">
        <v>0</v>
      </c>
      <c r="S68" s="10">
        <v>24</v>
      </c>
      <c r="T68" s="68">
        <v>192</v>
      </c>
      <c r="U68" s="68">
        <v>15</v>
      </c>
      <c r="V68" s="68">
        <v>40</v>
      </c>
      <c r="W68" s="68">
        <v>25</v>
      </c>
      <c r="X68" s="68">
        <v>30</v>
      </c>
      <c r="Y68" s="69">
        <v>0</v>
      </c>
      <c r="Z68" s="68">
        <v>0</v>
      </c>
      <c r="AA68" s="69">
        <v>0</v>
      </c>
      <c r="AB68" s="68">
        <v>0</v>
      </c>
      <c r="AC68" s="69">
        <v>0</v>
      </c>
      <c r="AD68" s="68">
        <v>0</v>
      </c>
      <c r="AE68" s="69">
        <v>0</v>
      </c>
      <c r="AF68" s="68">
        <v>0</v>
      </c>
      <c r="AG68" s="69">
        <v>0</v>
      </c>
      <c r="AH68" s="68">
        <v>0</v>
      </c>
      <c r="AI68" s="70">
        <v>20</v>
      </c>
      <c r="AJ68" s="70">
        <v>0</v>
      </c>
      <c r="AK68" s="70">
        <v>0</v>
      </c>
      <c r="AL68" s="11">
        <v>40</v>
      </c>
      <c r="AM68" s="68">
        <v>10</v>
      </c>
      <c r="AN68" s="68"/>
      <c r="AO68" s="68"/>
      <c r="AP68" s="68"/>
      <c r="AQ68" s="68"/>
      <c r="AR68" s="71">
        <v>321.23076923076923</v>
      </c>
      <c r="AS68" s="72">
        <v>22.140355632560279</v>
      </c>
      <c r="AT68" s="72">
        <v>43.173693483492549</v>
      </c>
      <c r="AU68" s="68">
        <v>318.16277157278444</v>
      </c>
      <c r="AV68" s="68">
        <v>1273923.7373774289</v>
      </c>
      <c r="AW68" s="68">
        <v>1</v>
      </c>
      <c r="AX68" s="8">
        <v>150000</v>
      </c>
      <c r="AY68" s="73">
        <v>0</v>
      </c>
      <c r="AZ68" s="73">
        <v>386.54481834682207</v>
      </c>
      <c r="BA68" s="14">
        <v>1551977.4456624906</v>
      </c>
      <c r="BB68" s="14">
        <v>5.9775840597758405</v>
      </c>
      <c r="BC68" s="9">
        <v>380.56723428704623</v>
      </c>
      <c r="BD68" s="229">
        <v>100</v>
      </c>
      <c r="BE68" s="230">
        <v>280.56723428704623</v>
      </c>
      <c r="BF68" s="20">
        <v>280.57</v>
      </c>
      <c r="BG68" s="21">
        <v>0</v>
      </c>
      <c r="BH68" s="19"/>
      <c r="BI68" s="59"/>
      <c r="BJ68" s="59"/>
      <c r="BK68" s="59"/>
      <c r="BL68" s="59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59"/>
      <c r="CA68" s="59"/>
      <c r="CB68" s="59"/>
      <c r="CC68" s="59"/>
      <c r="CD68" s="59"/>
      <c r="CE68" s="59"/>
      <c r="CF68" s="59"/>
      <c r="CG68" s="59"/>
      <c r="CH68" s="59"/>
      <c r="CI68" s="59"/>
      <c r="CJ68" s="59"/>
      <c r="CK68" s="59"/>
      <c r="CL68" s="59"/>
      <c r="CM68" s="59"/>
      <c r="CN68" s="59"/>
      <c r="CO68" s="59"/>
      <c r="CP68" s="59"/>
      <c r="CQ68" s="59"/>
      <c r="CR68" s="59"/>
      <c r="CS68" s="59"/>
      <c r="CT68" s="59"/>
      <c r="CU68" s="59"/>
      <c r="CV68" s="59"/>
      <c r="CW68" s="59"/>
      <c r="CX68" s="59"/>
      <c r="CY68" s="59"/>
      <c r="CZ68" s="59"/>
      <c r="DA68" s="59"/>
      <c r="DB68" s="59"/>
      <c r="DC68" s="59"/>
      <c r="DD68" s="59"/>
      <c r="DE68" s="59"/>
      <c r="DF68" s="59"/>
      <c r="DG68" s="59"/>
      <c r="DH68" s="59"/>
      <c r="DI68" s="59"/>
      <c r="DJ68" s="59"/>
      <c r="DK68" s="59"/>
      <c r="DL68" s="59"/>
      <c r="DM68" s="59"/>
      <c r="DN68" s="59"/>
      <c r="DO68" s="59"/>
      <c r="DP68" s="59"/>
      <c r="DQ68" s="59"/>
      <c r="DR68" s="59"/>
      <c r="DS68" s="59"/>
      <c r="DT68" s="59"/>
      <c r="DU68" s="59"/>
      <c r="DV68" s="59"/>
      <c r="DW68" s="59"/>
      <c r="DX68" s="59"/>
      <c r="DY68" s="59"/>
      <c r="DZ68" s="59"/>
      <c r="EA68" s="59"/>
      <c r="EB68" s="59"/>
      <c r="EC68" s="59"/>
      <c r="ED68" s="59"/>
      <c r="EE68" s="59"/>
      <c r="EF68" s="59"/>
      <c r="EG68" s="59"/>
      <c r="EH68" s="59"/>
      <c r="EI68" s="59"/>
      <c r="EJ68" s="59"/>
      <c r="EK68" s="59"/>
      <c r="EL68" s="59"/>
      <c r="EM68" s="59"/>
      <c r="EN68" s="59"/>
      <c r="EO68" s="59"/>
      <c r="EP68" s="59"/>
      <c r="EQ68" s="59"/>
      <c r="ER68" s="59"/>
      <c r="ES68" s="59"/>
      <c r="ET68" s="59"/>
      <c r="EU68" s="59"/>
      <c r="EV68" s="59"/>
      <c r="EW68" s="59"/>
      <c r="EX68" s="59"/>
      <c r="EY68" s="59"/>
      <c r="EZ68" s="59"/>
      <c r="FA68" s="59"/>
      <c r="FB68" s="59"/>
      <c r="FC68" s="59"/>
      <c r="FD68" s="59"/>
      <c r="FE68" s="59"/>
      <c r="FF68" s="59"/>
      <c r="FG68" s="59"/>
      <c r="FH68" s="59"/>
      <c r="FI68" s="59"/>
      <c r="FJ68" s="59"/>
      <c r="FK68" s="59"/>
      <c r="FL68" s="59"/>
      <c r="FM68" s="59"/>
      <c r="FN68" s="59"/>
      <c r="FO68" s="59"/>
      <c r="FP68" s="59"/>
      <c r="FQ68" s="59"/>
      <c r="FR68" s="59"/>
      <c r="FS68" s="59"/>
      <c r="FT68" s="59"/>
      <c r="FU68" s="59"/>
      <c r="FV68" s="59"/>
      <c r="FW68" s="59"/>
      <c r="FX68" s="59"/>
      <c r="FY68" s="59"/>
      <c r="FZ68" s="59"/>
      <c r="GA68" s="59"/>
      <c r="GB68" s="59"/>
      <c r="GC68" s="59"/>
      <c r="GD68" s="59"/>
      <c r="GE68" s="59"/>
      <c r="GF68" s="59"/>
      <c r="GG68" s="59"/>
      <c r="GH68" s="59"/>
      <c r="GI68" s="59"/>
      <c r="GJ68" s="59"/>
      <c r="GK68" s="59"/>
      <c r="GL68" s="59"/>
      <c r="GM68" s="59"/>
      <c r="GN68" s="59"/>
      <c r="GO68" s="59"/>
      <c r="GP68" s="59"/>
      <c r="GQ68" s="59"/>
      <c r="GR68" s="59"/>
      <c r="GS68" s="59"/>
      <c r="GT68" s="59"/>
      <c r="GU68" s="59"/>
      <c r="GV68" s="59"/>
      <c r="GW68" s="59"/>
      <c r="GX68" s="59"/>
      <c r="GY68" s="59"/>
      <c r="GZ68" s="59"/>
      <c r="HA68" s="59"/>
      <c r="HB68" s="59"/>
      <c r="HC68" s="59"/>
      <c r="HD68" s="59"/>
      <c r="HE68" s="59"/>
      <c r="HF68" s="59"/>
      <c r="HG68" s="59"/>
      <c r="HH68" s="59"/>
      <c r="HI68" s="59"/>
      <c r="HJ68" s="59"/>
      <c r="HK68" s="59"/>
      <c r="HL68" s="59"/>
      <c r="HM68" s="59"/>
      <c r="HN68" s="59"/>
      <c r="HO68" s="59"/>
      <c r="HP68" s="59"/>
      <c r="HQ68" s="59"/>
      <c r="HR68" s="59"/>
      <c r="HS68" s="59"/>
      <c r="HT68" s="59"/>
      <c r="HU68" s="59"/>
      <c r="HV68" s="59"/>
      <c r="HW68" s="59"/>
      <c r="HX68" s="59"/>
      <c r="HY68" s="59"/>
      <c r="HZ68" s="59"/>
      <c r="IA68" s="59"/>
      <c r="IB68" s="59"/>
      <c r="IC68" s="59"/>
      <c r="ID68" s="59"/>
      <c r="IE68" s="59"/>
      <c r="IF68" s="59"/>
      <c r="IG68" s="59"/>
      <c r="IH68" s="59"/>
      <c r="II68" s="59"/>
      <c r="IJ68" s="59"/>
      <c r="IK68" s="59"/>
      <c r="IL68" s="59"/>
      <c r="IM68" s="59"/>
      <c r="IN68" s="59"/>
      <c r="IO68" s="59"/>
      <c r="IP68" s="59"/>
      <c r="IQ68" s="59"/>
      <c r="IR68" s="59"/>
      <c r="IS68" s="59"/>
      <c r="IT68" s="59"/>
      <c r="IU68" s="59"/>
      <c r="IV68" s="59"/>
      <c r="IW68" s="59"/>
      <c r="IX68" s="59"/>
      <c r="IY68" s="59"/>
      <c r="IZ68" s="59"/>
      <c r="JA68" s="59"/>
      <c r="JB68" s="59"/>
      <c r="JC68" s="59"/>
      <c r="JD68" s="59"/>
      <c r="JE68" s="59"/>
      <c r="JF68" s="59"/>
      <c r="JG68" s="59"/>
      <c r="JH68" s="59"/>
      <c r="JI68" s="59"/>
    </row>
    <row r="69" spans="1:279" s="79" customFormat="1" ht="81.75" customHeight="1">
      <c r="A69" s="268">
        <f t="shared" si="0"/>
        <v>60</v>
      </c>
      <c r="B69" s="62">
        <v>44172</v>
      </c>
      <c r="C69" s="232" t="s">
        <v>280</v>
      </c>
      <c r="D69" s="232" t="s">
        <v>481</v>
      </c>
      <c r="E69" s="232" t="s">
        <v>161</v>
      </c>
      <c r="F69" s="64">
        <v>10005544063</v>
      </c>
      <c r="G69" s="65" t="s">
        <v>482</v>
      </c>
      <c r="H69" s="235" t="s">
        <v>192</v>
      </c>
      <c r="I69" s="234" t="s">
        <v>5</v>
      </c>
      <c r="J69" s="234" t="s">
        <v>277</v>
      </c>
      <c r="K69" s="234" t="s">
        <v>220</v>
      </c>
      <c r="L69" s="9">
        <v>208</v>
      </c>
      <c r="M69" s="9">
        <v>9.2307692307692317</v>
      </c>
      <c r="N69" s="9">
        <v>0</v>
      </c>
      <c r="O69" s="9">
        <v>2</v>
      </c>
      <c r="P69" s="9">
        <v>0</v>
      </c>
      <c r="Q69" s="9">
        <v>0</v>
      </c>
      <c r="R69" s="9">
        <v>0</v>
      </c>
      <c r="S69" s="10">
        <v>24</v>
      </c>
      <c r="T69" s="68">
        <v>192</v>
      </c>
      <c r="U69" s="68">
        <v>15</v>
      </c>
      <c r="V69" s="68">
        <v>20</v>
      </c>
      <c r="W69" s="68">
        <v>20</v>
      </c>
      <c r="X69" s="68">
        <v>30</v>
      </c>
      <c r="Y69" s="69">
        <v>0</v>
      </c>
      <c r="Z69" s="68">
        <v>0</v>
      </c>
      <c r="AA69" s="69">
        <v>0</v>
      </c>
      <c r="AB69" s="68">
        <v>0</v>
      </c>
      <c r="AC69" s="69">
        <v>0</v>
      </c>
      <c r="AD69" s="68">
        <v>0</v>
      </c>
      <c r="AE69" s="69">
        <v>0</v>
      </c>
      <c r="AF69" s="68">
        <v>0</v>
      </c>
      <c r="AG69" s="69">
        <v>0</v>
      </c>
      <c r="AH69" s="68">
        <v>0</v>
      </c>
      <c r="AI69" s="70">
        <v>20</v>
      </c>
      <c r="AJ69" s="70">
        <v>0</v>
      </c>
      <c r="AK69" s="70">
        <v>0</v>
      </c>
      <c r="AL69" s="11">
        <v>40</v>
      </c>
      <c r="AM69" s="68">
        <v>10</v>
      </c>
      <c r="AN69" s="68"/>
      <c r="AO69" s="68"/>
      <c r="AP69" s="68"/>
      <c r="AQ69" s="68"/>
      <c r="AR69" s="71">
        <v>296.23076923076923</v>
      </c>
      <c r="AS69" s="72">
        <v>45.240149670632022</v>
      </c>
      <c r="AT69" s="72">
        <v>39.208129714547752</v>
      </c>
      <c r="AU69" s="68">
        <v>316.2625656108562</v>
      </c>
      <c r="AV69" s="68">
        <v>1266315.3127058682</v>
      </c>
      <c r="AW69" s="68">
        <v>0</v>
      </c>
      <c r="AX69" s="8">
        <v>0</v>
      </c>
      <c r="AY69" s="73">
        <v>0</v>
      </c>
      <c r="AZ69" s="73">
        <v>380.679048615949</v>
      </c>
      <c r="BA69" s="14">
        <v>1528426.3801930354</v>
      </c>
      <c r="BB69" s="14">
        <v>5.9775840597758405</v>
      </c>
      <c r="BC69" s="9">
        <v>374.70146455617316</v>
      </c>
      <c r="BD69" s="229">
        <v>100</v>
      </c>
      <c r="BE69" s="230">
        <v>274.70146455617316</v>
      </c>
      <c r="BF69" s="20">
        <v>274.7</v>
      </c>
      <c r="BG69" s="21">
        <v>0</v>
      </c>
      <c r="BH69" s="19"/>
      <c r="BI69" s="59"/>
      <c r="BJ69" s="59"/>
      <c r="BK69" s="59"/>
      <c r="BL69" s="59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59"/>
      <c r="CA69" s="59"/>
      <c r="CB69" s="59"/>
      <c r="CC69" s="59"/>
      <c r="CD69" s="59"/>
      <c r="CE69" s="59"/>
      <c r="CF69" s="59"/>
      <c r="CG69" s="59"/>
      <c r="CH69" s="59"/>
      <c r="CI69" s="59"/>
      <c r="CJ69" s="59"/>
      <c r="CK69" s="59"/>
      <c r="CL69" s="59"/>
      <c r="CM69" s="59"/>
      <c r="CN69" s="59"/>
      <c r="CO69" s="59"/>
      <c r="CP69" s="59"/>
      <c r="CQ69" s="59"/>
      <c r="CR69" s="59"/>
      <c r="CS69" s="59"/>
      <c r="CT69" s="59"/>
      <c r="CU69" s="59"/>
      <c r="CV69" s="59"/>
      <c r="CW69" s="59"/>
      <c r="CX69" s="59"/>
      <c r="CY69" s="59"/>
      <c r="CZ69" s="59"/>
      <c r="DA69" s="59"/>
      <c r="DB69" s="59"/>
      <c r="DC69" s="59"/>
      <c r="DD69" s="59"/>
      <c r="DE69" s="59"/>
      <c r="DF69" s="59"/>
      <c r="DG69" s="59"/>
      <c r="DH69" s="59"/>
      <c r="DI69" s="59"/>
      <c r="DJ69" s="59"/>
      <c r="DK69" s="59"/>
      <c r="DL69" s="59"/>
      <c r="DM69" s="59"/>
      <c r="DN69" s="59"/>
      <c r="DO69" s="59"/>
      <c r="DP69" s="59"/>
      <c r="DQ69" s="59"/>
      <c r="DR69" s="59"/>
      <c r="DS69" s="59"/>
      <c r="DT69" s="59"/>
      <c r="DU69" s="59"/>
      <c r="DV69" s="59"/>
      <c r="DW69" s="59"/>
      <c r="DX69" s="59"/>
      <c r="DY69" s="59"/>
      <c r="DZ69" s="59"/>
      <c r="EA69" s="59"/>
      <c r="EB69" s="59"/>
      <c r="EC69" s="59"/>
      <c r="ED69" s="59"/>
      <c r="EE69" s="59"/>
      <c r="EF69" s="59"/>
      <c r="EG69" s="59"/>
      <c r="EH69" s="59"/>
      <c r="EI69" s="59"/>
      <c r="EJ69" s="59"/>
      <c r="EK69" s="59"/>
      <c r="EL69" s="59"/>
      <c r="EM69" s="59"/>
      <c r="EN69" s="59"/>
      <c r="EO69" s="59"/>
      <c r="EP69" s="59"/>
      <c r="EQ69" s="59"/>
      <c r="ER69" s="59"/>
      <c r="ES69" s="59"/>
      <c r="ET69" s="59"/>
      <c r="EU69" s="59"/>
      <c r="EV69" s="59"/>
      <c r="EW69" s="59"/>
      <c r="EX69" s="59"/>
      <c r="EY69" s="59"/>
      <c r="EZ69" s="59"/>
      <c r="FA69" s="59"/>
      <c r="FB69" s="59"/>
      <c r="FC69" s="59"/>
      <c r="FD69" s="59"/>
      <c r="FE69" s="59"/>
      <c r="FF69" s="59"/>
      <c r="FG69" s="59"/>
      <c r="FH69" s="59"/>
      <c r="FI69" s="59"/>
      <c r="FJ69" s="59"/>
      <c r="FK69" s="59"/>
      <c r="FL69" s="59"/>
      <c r="FM69" s="59"/>
      <c r="FN69" s="59"/>
      <c r="FO69" s="59"/>
      <c r="FP69" s="59"/>
      <c r="FQ69" s="59"/>
      <c r="FR69" s="59"/>
      <c r="FS69" s="59"/>
      <c r="FT69" s="59"/>
      <c r="FU69" s="59"/>
      <c r="FV69" s="59"/>
      <c r="FW69" s="59"/>
      <c r="FX69" s="59"/>
      <c r="FY69" s="59"/>
      <c r="FZ69" s="59"/>
      <c r="GA69" s="59"/>
      <c r="GB69" s="59"/>
      <c r="GC69" s="59"/>
      <c r="GD69" s="59"/>
      <c r="GE69" s="59"/>
      <c r="GF69" s="59"/>
      <c r="GG69" s="59"/>
      <c r="GH69" s="59"/>
      <c r="GI69" s="59"/>
      <c r="GJ69" s="59"/>
      <c r="GK69" s="59"/>
      <c r="GL69" s="59"/>
      <c r="GM69" s="59"/>
      <c r="GN69" s="59"/>
      <c r="GO69" s="59"/>
      <c r="GP69" s="59"/>
      <c r="GQ69" s="59"/>
      <c r="GR69" s="59"/>
      <c r="GS69" s="59"/>
      <c r="GT69" s="59"/>
      <c r="GU69" s="59"/>
      <c r="GV69" s="59"/>
      <c r="GW69" s="59"/>
      <c r="GX69" s="59"/>
      <c r="GY69" s="59"/>
      <c r="GZ69" s="59"/>
      <c r="HA69" s="59"/>
      <c r="HB69" s="59"/>
      <c r="HC69" s="59"/>
      <c r="HD69" s="59"/>
      <c r="HE69" s="59"/>
      <c r="HF69" s="59"/>
      <c r="HG69" s="59"/>
      <c r="HH69" s="59"/>
      <c r="HI69" s="59"/>
      <c r="HJ69" s="59"/>
      <c r="HK69" s="59"/>
      <c r="HL69" s="59"/>
      <c r="HM69" s="59"/>
      <c r="HN69" s="59"/>
      <c r="HO69" s="59"/>
      <c r="HP69" s="59"/>
      <c r="HQ69" s="59"/>
      <c r="HR69" s="59"/>
      <c r="HS69" s="59"/>
      <c r="HT69" s="59"/>
      <c r="HU69" s="59"/>
      <c r="HV69" s="59"/>
      <c r="HW69" s="59"/>
      <c r="HX69" s="59"/>
      <c r="HY69" s="59"/>
      <c r="HZ69" s="59"/>
      <c r="IA69" s="59"/>
      <c r="IB69" s="59"/>
      <c r="IC69" s="59"/>
      <c r="ID69" s="59"/>
      <c r="IE69" s="59"/>
      <c r="IF69" s="59"/>
      <c r="IG69" s="59"/>
      <c r="IH69" s="59"/>
      <c r="II69" s="59"/>
      <c r="IJ69" s="59"/>
      <c r="IK69" s="59"/>
      <c r="IL69" s="59"/>
      <c r="IM69" s="59"/>
      <c r="IN69" s="59"/>
      <c r="IO69" s="59"/>
      <c r="IP69" s="59"/>
      <c r="IQ69" s="59"/>
      <c r="IR69" s="59"/>
      <c r="IS69" s="59"/>
      <c r="IT69" s="59"/>
      <c r="IU69" s="59"/>
      <c r="IV69" s="59"/>
      <c r="IW69" s="59"/>
      <c r="IX69" s="59"/>
      <c r="IY69" s="59"/>
      <c r="IZ69" s="59"/>
      <c r="JA69" s="59"/>
      <c r="JB69" s="59"/>
      <c r="JC69" s="59"/>
      <c r="JD69" s="59"/>
      <c r="JE69" s="59"/>
      <c r="JF69" s="59"/>
      <c r="JG69" s="59"/>
      <c r="JH69" s="59"/>
      <c r="JI69" s="59"/>
    </row>
    <row r="70" spans="1:279" s="79" customFormat="1" ht="81.75" customHeight="1">
      <c r="A70" s="268">
        <f t="shared" si="0"/>
        <v>61</v>
      </c>
      <c r="B70" s="62">
        <v>44172</v>
      </c>
      <c r="C70" s="232" t="s">
        <v>281</v>
      </c>
      <c r="D70" s="232" t="s">
        <v>483</v>
      </c>
      <c r="E70" s="232" t="s">
        <v>162</v>
      </c>
      <c r="F70" s="64">
        <v>10005544136</v>
      </c>
      <c r="G70" s="65" t="s">
        <v>484</v>
      </c>
      <c r="H70" s="235" t="s">
        <v>192</v>
      </c>
      <c r="I70" s="234" t="s">
        <v>5</v>
      </c>
      <c r="J70" s="234" t="s">
        <v>277</v>
      </c>
      <c r="K70" s="234" t="s">
        <v>220</v>
      </c>
      <c r="L70" s="9">
        <v>208</v>
      </c>
      <c r="M70" s="9">
        <v>9.2307692307692317</v>
      </c>
      <c r="N70" s="9">
        <v>0</v>
      </c>
      <c r="O70" s="9">
        <v>2</v>
      </c>
      <c r="P70" s="9">
        <v>0</v>
      </c>
      <c r="Q70" s="9">
        <v>0</v>
      </c>
      <c r="R70" s="9">
        <v>0</v>
      </c>
      <c r="S70" s="10">
        <v>24</v>
      </c>
      <c r="T70" s="68">
        <v>192</v>
      </c>
      <c r="U70" s="68">
        <v>15</v>
      </c>
      <c r="V70" s="68">
        <v>80</v>
      </c>
      <c r="W70" s="68">
        <v>30</v>
      </c>
      <c r="X70" s="68">
        <v>30</v>
      </c>
      <c r="Y70" s="69">
        <v>0</v>
      </c>
      <c r="Z70" s="68">
        <v>0</v>
      </c>
      <c r="AA70" s="69">
        <v>0</v>
      </c>
      <c r="AB70" s="68">
        <v>0</v>
      </c>
      <c r="AC70" s="69">
        <v>0</v>
      </c>
      <c r="AD70" s="68">
        <v>0</v>
      </c>
      <c r="AE70" s="69">
        <v>0</v>
      </c>
      <c r="AF70" s="68">
        <v>0</v>
      </c>
      <c r="AG70" s="69">
        <v>0</v>
      </c>
      <c r="AH70" s="68">
        <v>0</v>
      </c>
      <c r="AI70" s="70">
        <v>20</v>
      </c>
      <c r="AJ70" s="70">
        <v>0</v>
      </c>
      <c r="AK70" s="70">
        <v>0</v>
      </c>
      <c r="AL70" s="11">
        <v>40</v>
      </c>
      <c r="AM70" s="68">
        <v>10</v>
      </c>
      <c r="AN70" s="68"/>
      <c r="AO70" s="68"/>
      <c r="AP70" s="68"/>
      <c r="AQ70" s="68"/>
      <c r="AR70" s="71">
        <v>366.23076923076923</v>
      </c>
      <c r="AS70" s="72">
        <v>58.466590442001376</v>
      </c>
      <c r="AT70" s="72">
        <v>50.671045049734531</v>
      </c>
      <c r="AU70" s="68">
        <v>399.48900638222557</v>
      </c>
      <c r="AV70" s="68">
        <v>1599553.9815544311</v>
      </c>
      <c r="AW70" s="68">
        <v>2</v>
      </c>
      <c r="AX70" s="8">
        <v>300000</v>
      </c>
      <c r="AY70" s="73">
        <v>0</v>
      </c>
      <c r="AZ70" s="73">
        <v>475.36840472250515</v>
      </c>
      <c r="BA70" s="14">
        <v>1908604.1449608582</v>
      </c>
      <c r="BB70" s="14">
        <v>5.9775840597758405</v>
      </c>
      <c r="BC70" s="9">
        <v>469.39082066272931</v>
      </c>
      <c r="BD70" s="229">
        <v>100</v>
      </c>
      <c r="BE70" s="230">
        <v>369.39082066272931</v>
      </c>
      <c r="BF70" s="20">
        <v>369.39</v>
      </c>
      <c r="BG70" s="21">
        <v>0</v>
      </c>
      <c r="BH70" s="19"/>
      <c r="BI70" s="59"/>
      <c r="BJ70" s="59"/>
      <c r="BK70" s="59"/>
      <c r="BL70" s="59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59"/>
      <c r="CA70" s="59"/>
      <c r="CB70" s="59"/>
      <c r="CC70" s="59"/>
      <c r="CD70" s="59"/>
      <c r="CE70" s="59"/>
      <c r="CF70" s="59"/>
      <c r="CG70" s="59"/>
      <c r="CH70" s="59"/>
      <c r="CI70" s="59"/>
      <c r="CJ70" s="59"/>
      <c r="CK70" s="59"/>
      <c r="CL70" s="59"/>
      <c r="CM70" s="59"/>
      <c r="CN70" s="59"/>
      <c r="CO70" s="59"/>
      <c r="CP70" s="59"/>
      <c r="CQ70" s="59"/>
      <c r="CR70" s="59"/>
      <c r="CS70" s="59"/>
      <c r="CT70" s="59"/>
      <c r="CU70" s="59"/>
      <c r="CV70" s="59"/>
      <c r="CW70" s="59"/>
      <c r="CX70" s="59"/>
      <c r="CY70" s="59"/>
      <c r="CZ70" s="59"/>
      <c r="DA70" s="59"/>
      <c r="DB70" s="59"/>
      <c r="DC70" s="59"/>
      <c r="DD70" s="59"/>
      <c r="DE70" s="59"/>
      <c r="DF70" s="59"/>
      <c r="DG70" s="59"/>
      <c r="DH70" s="59"/>
      <c r="DI70" s="59"/>
      <c r="DJ70" s="59"/>
      <c r="DK70" s="59"/>
      <c r="DL70" s="59"/>
      <c r="DM70" s="59"/>
      <c r="DN70" s="59"/>
      <c r="DO70" s="59"/>
      <c r="DP70" s="59"/>
      <c r="DQ70" s="59"/>
      <c r="DR70" s="59"/>
      <c r="DS70" s="59"/>
      <c r="DT70" s="59"/>
      <c r="DU70" s="59"/>
      <c r="DV70" s="59"/>
      <c r="DW70" s="59"/>
      <c r="DX70" s="59"/>
      <c r="DY70" s="59"/>
      <c r="DZ70" s="59"/>
      <c r="EA70" s="59"/>
      <c r="EB70" s="59"/>
      <c r="EC70" s="59"/>
      <c r="ED70" s="59"/>
      <c r="EE70" s="59"/>
      <c r="EF70" s="59"/>
      <c r="EG70" s="59"/>
      <c r="EH70" s="59"/>
      <c r="EI70" s="59"/>
      <c r="EJ70" s="59"/>
      <c r="EK70" s="59"/>
      <c r="EL70" s="59"/>
      <c r="EM70" s="59"/>
      <c r="EN70" s="59"/>
      <c r="EO70" s="59"/>
      <c r="EP70" s="59"/>
      <c r="EQ70" s="59"/>
      <c r="ER70" s="59"/>
      <c r="ES70" s="59"/>
      <c r="ET70" s="59"/>
      <c r="EU70" s="59"/>
      <c r="EV70" s="59"/>
      <c r="EW70" s="59"/>
      <c r="EX70" s="59"/>
      <c r="EY70" s="59"/>
      <c r="EZ70" s="59"/>
      <c r="FA70" s="59"/>
      <c r="FB70" s="59"/>
      <c r="FC70" s="59"/>
      <c r="FD70" s="59"/>
      <c r="FE70" s="59"/>
      <c r="FF70" s="59"/>
      <c r="FG70" s="59"/>
      <c r="FH70" s="59"/>
      <c r="FI70" s="59"/>
      <c r="FJ70" s="59"/>
      <c r="FK70" s="59"/>
      <c r="FL70" s="59"/>
      <c r="FM70" s="59"/>
      <c r="FN70" s="59"/>
      <c r="FO70" s="59"/>
      <c r="FP70" s="59"/>
      <c r="FQ70" s="59"/>
      <c r="FR70" s="59"/>
      <c r="FS70" s="59"/>
      <c r="FT70" s="59"/>
      <c r="FU70" s="59"/>
      <c r="FV70" s="59"/>
      <c r="FW70" s="59"/>
      <c r="FX70" s="59"/>
      <c r="FY70" s="59"/>
      <c r="FZ70" s="59"/>
      <c r="GA70" s="59"/>
      <c r="GB70" s="59"/>
      <c r="GC70" s="59"/>
      <c r="GD70" s="59"/>
      <c r="GE70" s="59"/>
      <c r="GF70" s="59"/>
      <c r="GG70" s="59"/>
      <c r="GH70" s="59"/>
      <c r="GI70" s="59"/>
      <c r="GJ70" s="59"/>
      <c r="GK70" s="59"/>
      <c r="GL70" s="59"/>
      <c r="GM70" s="59"/>
      <c r="GN70" s="59"/>
      <c r="GO70" s="59"/>
      <c r="GP70" s="59"/>
      <c r="GQ70" s="59"/>
      <c r="GR70" s="59"/>
      <c r="GS70" s="59"/>
      <c r="GT70" s="59"/>
      <c r="GU70" s="59"/>
      <c r="GV70" s="59"/>
      <c r="GW70" s="59"/>
      <c r="GX70" s="59"/>
      <c r="GY70" s="59"/>
      <c r="GZ70" s="59"/>
      <c r="HA70" s="59"/>
      <c r="HB70" s="59"/>
      <c r="HC70" s="59"/>
      <c r="HD70" s="59"/>
      <c r="HE70" s="59"/>
      <c r="HF70" s="59"/>
      <c r="HG70" s="59"/>
      <c r="HH70" s="59"/>
      <c r="HI70" s="59"/>
      <c r="HJ70" s="59"/>
      <c r="HK70" s="59"/>
      <c r="HL70" s="59"/>
      <c r="HM70" s="59"/>
      <c r="HN70" s="59"/>
      <c r="HO70" s="59"/>
      <c r="HP70" s="59"/>
      <c r="HQ70" s="59"/>
      <c r="HR70" s="59"/>
      <c r="HS70" s="59"/>
      <c r="HT70" s="59"/>
      <c r="HU70" s="59"/>
      <c r="HV70" s="59"/>
      <c r="HW70" s="59"/>
      <c r="HX70" s="59"/>
      <c r="HY70" s="59"/>
      <c r="HZ70" s="59"/>
      <c r="IA70" s="59"/>
      <c r="IB70" s="59"/>
      <c r="IC70" s="59"/>
      <c r="ID70" s="59"/>
      <c r="IE70" s="59"/>
      <c r="IF70" s="59"/>
      <c r="IG70" s="59"/>
      <c r="IH70" s="59"/>
      <c r="II70" s="59"/>
      <c r="IJ70" s="59"/>
      <c r="IK70" s="59"/>
      <c r="IL70" s="59"/>
      <c r="IM70" s="59"/>
      <c r="IN70" s="59"/>
      <c r="IO70" s="59"/>
      <c r="IP70" s="59"/>
      <c r="IQ70" s="59"/>
      <c r="IR70" s="59"/>
      <c r="IS70" s="59"/>
      <c r="IT70" s="59"/>
      <c r="IU70" s="59"/>
      <c r="IV70" s="59"/>
      <c r="IW70" s="59"/>
      <c r="IX70" s="59"/>
      <c r="IY70" s="59"/>
      <c r="IZ70" s="59"/>
      <c r="JA70" s="59"/>
      <c r="JB70" s="59"/>
      <c r="JC70" s="59"/>
      <c r="JD70" s="59"/>
      <c r="JE70" s="59"/>
      <c r="JF70" s="59"/>
      <c r="JG70" s="59"/>
      <c r="JH70" s="59"/>
      <c r="JI70" s="59"/>
    </row>
    <row r="71" spans="1:279" s="79" customFormat="1" ht="81.75" customHeight="1">
      <c r="A71" s="268">
        <f t="shared" si="0"/>
        <v>62</v>
      </c>
      <c r="B71" s="62">
        <v>44172</v>
      </c>
      <c r="C71" s="232" t="s">
        <v>282</v>
      </c>
      <c r="D71" s="232" t="s">
        <v>485</v>
      </c>
      <c r="E71" s="232" t="s">
        <v>163</v>
      </c>
      <c r="F71" s="64">
        <v>10005581422</v>
      </c>
      <c r="G71" s="65" t="s">
        <v>486</v>
      </c>
      <c r="H71" s="235" t="s">
        <v>192</v>
      </c>
      <c r="I71" s="234" t="s">
        <v>5</v>
      </c>
      <c r="J71" s="234" t="s">
        <v>277</v>
      </c>
      <c r="K71" s="234" t="s">
        <v>220</v>
      </c>
      <c r="L71" s="9">
        <v>208</v>
      </c>
      <c r="M71" s="9">
        <v>9.2307692307692317</v>
      </c>
      <c r="N71" s="9">
        <v>0</v>
      </c>
      <c r="O71" s="9">
        <v>2</v>
      </c>
      <c r="P71" s="9">
        <v>0</v>
      </c>
      <c r="Q71" s="9">
        <v>0</v>
      </c>
      <c r="R71" s="9">
        <v>0</v>
      </c>
      <c r="S71" s="10">
        <v>24</v>
      </c>
      <c r="T71" s="68">
        <v>192</v>
      </c>
      <c r="U71" s="68">
        <v>15</v>
      </c>
      <c r="V71" s="68">
        <v>30</v>
      </c>
      <c r="W71" s="68">
        <v>20</v>
      </c>
      <c r="X71" s="68">
        <v>30</v>
      </c>
      <c r="Y71" s="69">
        <v>0</v>
      </c>
      <c r="Z71" s="68">
        <v>0</v>
      </c>
      <c r="AA71" s="69">
        <v>0</v>
      </c>
      <c r="AB71" s="68">
        <v>0</v>
      </c>
      <c r="AC71" s="69">
        <v>0</v>
      </c>
      <c r="AD71" s="68">
        <v>0</v>
      </c>
      <c r="AE71" s="69">
        <v>0</v>
      </c>
      <c r="AF71" s="68">
        <v>0</v>
      </c>
      <c r="AG71" s="69">
        <v>0</v>
      </c>
      <c r="AH71" s="68">
        <v>0</v>
      </c>
      <c r="AI71" s="70">
        <v>20</v>
      </c>
      <c r="AJ71" s="70">
        <v>0</v>
      </c>
      <c r="AK71" s="70">
        <v>0</v>
      </c>
      <c r="AL71" s="11">
        <v>40</v>
      </c>
      <c r="AM71" s="68">
        <v>10</v>
      </c>
      <c r="AN71" s="68"/>
      <c r="AO71" s="68"/>
      <c r="AP71" s="68"/>
      <c r="AQ71" s="68"/>
      <c r="AR71" s="71">
        <v>306.23076923076923</v>
      </c>
      <c r="AS71" s="72">
        <v>15.553511428672209</v>
      </c>
      <c r="AT71" s="72">
        <v>40.439129714547747</v>
      </c>
      <c r="AU71" s="68">
        <v>296.57592736889637</v>
      </c>
      <c r="AV71" s="68">
        <v>1187490.013185061</v>
      </c>
      <c r="AW71" s="68">
        <v>2</v>
      </c>
      <c r="AX71" s="8">
        <v>300000</v>
      </c>
      <c r="AY71" s="73">
        <v>0</v>
      </c>
      <c r="AZ71" s="73">
        <v>362.22341037398917</v>
      </c>
      <c r="BA71" s="14">
        <v>1454326.9926515664</v>
      </c>
      <c r="BB71" s="14">
        <v>5.9775840597758405</v>
      </c>
      <c r="BC71" s="9">
        <v>356.24582631421333</v>
      </c>
      <c r="BD71" s="229">
        <v>100</v>
      </c>
      <c r="BE71" s="230">
        <v>256.24582631421333</v>
      </c>
      <c r="BF71" s="20">
        <v>256.25</v>
      </c>
      <c r="BG71" s="21">
        <v>0</v>
      </c>
      <c r="BH71" s="19"/>
      <c r="BI71" s="59"/>
      <c r="BJ71" s="59"/>
      <c r="BK71" s="59"/>
      <c r="BL71" s="59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59"/>
      <c r="CA71" s="59"/>
      <c r="CB71" s="59"/>
      <c r="CC71" s="59"/>
      <c r="CD71" s="59"/>
      <c r="CE71" s="59"/>
      <c r="CF71" s="59"/>
      <c r="CG71" s="59"/>
      <c r="CH71" s="59"/>
      <c r="CI71" s="59"/>
      <c r="CJ71" s="59"/>
      <c r="CK71" s="59"/>
      <c r="CL71" s="59"/>
      <c r="CM71" s="59"/>
      <c r="CN71" s="59"/>
      <c r="CO71" s="59"/>
      <c r="CP71" s="59"/>
      <c r="CQ71" s="59"/>
      <c r="CR71" s="59"/>
      <c r="CS71" s="59"/>
      <c r="CT71" s="59"/>
      <c r="CU71" s="59"/>
      <c r="CV71" s="59"/>
      <c r="CW71" s="59"/>
      <c r="CX71" s="59"/>
      <c r="CY71" s="59"/>
      <c r="CZ71" s="59"/>
      <c r="DA71" s="59"/>
      <c r="DB71" s="59"/>
      <c r="DC71" s="59"/>
      <c r="DD71" s="59"/>
      <c r="DE71" s="59"/>
      <c r="DF71" s="59"/>
      <c r="DG71" s="59"/>
      <c r="DH71" s="59"/>
      <c r="DI71" s="59"/>
      <c r="DJ71" s="59"/>
      <c r="DK71" s="59"/>
      <c r="DL71" s="59"/>
      <c r="DM71" s="59"/>
      <c r="DN71" s="59"/>
      <c r="DO71" s="59"/>
      <c r="DP71" s="59"/>
      <c r="DQ71" s="59"/>
      <c r="DR71" s="59"/>
      <c r="DS71" s="59"/>
      <c r="DT71" s="59"/>
      <c r="DU71" s="59"/>
      <c r="DV71" s="59"/>
      <c r="DW71" s="59"/>
      <c r="DX71" s="59"/>
      <c r="DY71" s="59"/>
      <c r="DZ71" s="59"/>
      <c r="EA71" s="59"/>
      <c r="EB71" s="59"/>
      <c r="EC71" s="59"/>
      <c r="ED71" s="59"/>
      <c r="EE71" s="59"/>
      <c r="EF71" s="59"/>
      <c r="EG71" s="59"/>
      <c r="EH71" s="59"/>
      <c r="EI71" s="59"/>
      <c r="EJ71" s="59"/>
      <c r="EK71" s="59"/>
      <c r="EL71" s="59"/>
      <c r="EM71" s="59"/>
      <c r="EN71" s="59"/>
      <c r="EO71" s="59"/>
      <c r="EP71" s="59"/>
      <c r="EQ71" s="59"/>
      <c r="ER71" s="59"/>
      <c r="ES71" s="59"/>
      <c r="ET71" s="59"/>
      <c r="EU71" s="59"/>
      <c r="EV71" s="59"/>
      <c r="EW71" s="59"/>
      <c r="EX71" s="59"/>
      <c r="EY71" s="59"/>
      <c r="EZ71" s="59"/>
      <c r="FA71" s="59"/>
      <c r="FB71" s="59"/>
      <c r="FC71" s="59"/>
      <c r="FD71" s="59"/>
      <c r="FE71" s="59"/>
      <c r="FF71" s="59"/>
      <c r="FG71" s="59"/>
      <c r="FH71" s="59"/>
      <c r="FI71" s="59"/>
      <c r="FJ71" s="59"/>
      <c r="FK71" s="59"/>
      <c r="FL71" s="59"/>
      <c r="FM71" s="59"/>
      <c r="FN71" s="59"/>
      <c r="FO71" s="59"/>
      <c r="FP71" s="59"/>
      <c r="FQ71" s="59"/>
      <c r="FR71" s="59"/>
      <c r="FS71" s="59"/>
      <c r="FT71" s="59"/>
      <c r="FU71" s="59"/>
      <c r="FV71" s="59"/>
      <c r="FW71" s="59"/>
      <c r="FX71" s="59"/>
      <c r="FY71" s="59"/>
      <c r="FZ71" s="59"/>
      <c r="GA71" s="59"/>
      <c r="GB71" s="59"/>
      <c r="GC71" s="59"/>
      <c r="GD71" s="59"/>
      <c r="GE71" s="59"/>
      <c r="GF71" s="59"/>
      <c r="GG71" s="59"/>
      <c r="GH71" s="59"/>
      <c r="GI71" s="59"/>
      <c r="GJ71" s="59"/>
      <c r="GK71" s="59"/>
      <c r="GL71" s="59"/>
      <c r="GM71" s="59"/>
      <c r="GN71" s="59"/>
      <c r="GO71" s="59"/>
      <c r="GP71" s="59"/>
      <c r="GQ71" s="59"/>
      <c r="GR71" s="59"/>
      <c r="GS71" s="59"/>
      <c r="GT71" s="59"/>
      <c r="GU71" s="59"/>
      <c r="GV71" s="59"/>
      <c r="GW71" s="59"/>
      <c r="GX71" s="59"/>
      <c r="GY71" s="59"/>
      <c r="GZ71" s="59"/>
      <c r="HA71" s="59"/>
      <c r="HB71" s="59"/>
      <c r="HC71" s="59"/>
      <c r="HD71" s="59"/>
      <c r="HE71" s="59"/>
      <c r="HF71" s="59"/>
      <c r="HG71" s="59"/>
      <c r="HH71" s="59"/>
      <c r="HI71" s="59"/>
      <c r="HJ71" s="59"/>
      <c r="HK71" s="59"/>
      <c r="HL71" s="59"/>
      <c r="HM71" s="59"/>
      <c r="HN71" s="59"/>
      <c r="HO71" s="59"/>
      <c r="HP71" s="59"/>
      <c r="HQ71" s="59"/>
      <c r="HR71" s="59"/>
      <c r="HS71" s="59"/>
      <c r="HT71" s="59"/>
      <c r="HU71" s="59"/>
      <c r="HV71" s="59"/>
      <c r="HW71" s="59"/>
      <c r="HX71" s="59"/>
      <c r="HY71" s="59"/>
      <c r="HZ71" s="59"/>
      <c r="IA71" s="59"/>
      <c r="IB71" s="59"/>
      <c r="IC71" s="59"/>
      <c r="ID71" s="59"/>
      <c r="IE71" s="59"/>
      <c r="IF71" s="59"/>
      <c r="IG71" s="59"/>
      <c r="IH71" s="59"/>
      <c r="II71" s="59"/>
      <c r="IJ71" s="59"/>
      <c r="IK71" s="59"/>
      <c r="IL71" s="59"/>
      <c r="IM71" s="59"/>
      <c r="IN71" s="59"/>
      <c r="IO71" s="59"/>
      <c r="IP71" s="59"/>
      <c r="IQ71" s="59"/>
      <c r="IR71" s="59"/>
      <c r="IS71" s="59"/>
      <c r="IT71" s="59"/>
      <c r="IU71" s="59"/>
      <c r="IV71" s="59"/>
      <c r="IW71" s="59"/>
      <c r="IX71" s="59"/>
      <c r="IY71" s="59"/>
      <c r="IZ71" s="59"/>
      <c r="JA71" s="59"/>
      <c r="JB71" s="59"/>
      <c r="JC71" s="59"/>
      <c r="JD71" s="59"/>
      <c r="JE71" s="59"/>
      <c r="JF71" s="59"/>
      <c r="JG71" s="59"/>
      <c r="JH71" s="59"/>
      <c r="JI71" s="59"/>
    </row>
    <row r="72" spans="1:279" s="79" customFormat="1" ht="81.75" customHeight="1">
      <c r="A72" s="268">
        <f t="shared" si="0"/>
        <v>63</v>
      </c>
      <c r="B72" s="62">
        <v>44200</v>
      </c>
      <c r="C72" s="232" t="s">
        <v>283</v>
      </c>
      <c r="D72" s="232" t="s">
        <v>487</v>
      </c>
      <c r="E72" s="232" t="s">
        <v>164</v>
      </c>
      <c r="F72" s="64">
        <v>10005546074</v>
      </c>
      <c r="G72" s="65" t="s">
        <v>488</v>
      </c>
      <c r="H72" s="235" t="s">
        <v>192</v>
      </c>
      <c r="I72" s="234" t="s">
        <v>5</v>
      </c>
      <c r="J72" s="234" t="s">
        <v>277</v>
      </c>
      <c r="K72" s="234" t="s">
        <v>220</v>
      </c>
      <c r="L72" s="9">
        <v>208</v>
      </c>
      <c r="M72" s="9">
        <v>9.2307692307692317</v>
      </c>
      <c r="N72" s="9">
        <v>0</v>
      </c>
      <c r="O72" s="9">
        <v>2</v>
      </c>
      <c r="P72" s="9">
        <v>0</v>
      </c>
      <c r="Q72" s="9">
        <v>0</v>
      </c>
      <c r="R72" s="9">
        <v>0</v>
      </c>
      <c r="S72" s="10">
        <v>24</v>
      </c>
      <c r="T72" s="68">
        <v>192</v>
      </c>
      <c r="U72" s="68">
        <v>15</v>
      </c>
      <c r="V72" s="68">
        <v>20</v>
      </c>
      <c r="W72" s="68">
        <v>20</v>
      </c>
      <c r="X72" s="68">
        <v>30</v>
      </c>
      <c r="Y72" s="69">
        <v>0</v>
      </c>
      <c r="Z72" s="68">
        <v>0</v>
      </c>
      <c r="AA72" s="69">
        <v>0</v>
      </c>
      <c r="AB72" s="68">
        <v>0</v>
      </c>
      <c r="AC72" s="69">
        <v>0</v>
      </c>
      <c r="AD72" s="68">
        <v>0</v>
      </c>
      <c r="AE72" s="69">
        <v>0</v>
      </c>
      <c r="AF72" s="68">
        <v>0</v>
      </c>
      <c r="AG72" s="69">
        <v>0</v>
      </c>
      <c r="AH72" s="68">
        <v>0</v>
      </c>
      <c r="AI72" s="70">
        <v>20</v>
      </c>
      <c r="AJ72" s="70">
        <v>0</v>
      </c>
      <c r="AK72" s="70">
        <v>0</v>
      </c>
      <c r="AL72" s="11">
        <v>40</v>
      </c>
      <c r="AM72" s="68">
        <v>10</v>
      </c>
      <c r="AN72" s="68"/>
      <c r="AO72" s="68"/>
      <c r="AP72" s="68"/>
      <c r="AQ72" s="68"/>
      <c r="AR72" s="71">
        <v>296.23076923076923</v>
      </c>
      <c r="AS72" s="72"/>
      <c r="AT72" s="72"/>
      <c r="AU72" s="68">
        <v>271.07538461538462</v>
      </c>
      <c r="AV72" s="68">
        <v>1085385.8400000001</v>
      </c>
      <c r="AW72" s="68">
        <v>3</v>
      </c>
      <c r="AX72" s="8">
        <v>450000</v>
      </c>
      <c r="AY72" s="73">
        <v>0</v>
      </c>
      <c r="AZ72" s="73">
        <v>296.23076923076923</v>
      </c>
      <c r="BA72" s="14">
        <v>1189366.5384615385</v>
      </c>
      <c r="BB72" s="14">
        <v>5.9246153846153851</v>
      </c>
      <c r="BC72" s="9">
        <v>290.30615384615385</v>
      </c>
      <c r="BD72" s="229">
        <v>100</v>
      </c>
      <c r="BE72" s="230">
        <v>190.30615384615385</v>
      </c>
      <c r="BF72" s="20">
        <v>190.31</v>
      </c>
      <c r="BG72" s="21">
        <v>0</v>
      </c>
      <c r="BH72" s="19"/>
      <c r="BI72" s="59"/>
      <c r="BJ72" s="59"/>
      <c r="BK72" s="59"/>
      <c r="BL72" s="59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59"/>
      <c r="CA72" s="59"/>
      <c r="CB72" s="59"/>
      <c r="CC72" s="59"/>
      <c r="CD72" s="59"/>
      <c r="CE72" s="59"/>
      <c r="CF72" s="59"/>
      <c r="CG72" s="59"/>
      <c r="CH72" s="59"/>
      <c r="CI72" s="59"/>
      <c r="CJ72" s="59"/>
      <c r="CK72" s="59"/>
      <c r="CL72" s="59"/>
      <c r="CM72" s="59"/>
      <c r="CN72" s="59"/>
      <c r="CO72" s="59"/>
      <c r="CP72" s="59"/>
      <c r="CQ72" s="59"/>
      <c r="CR72" s="59"/>
      <c r="CS72" s="59"/>
      <c r="CT72" s="59"/>
      <c r="CU72" s="59"/>
      <c r="CV72" s="59"/>
      <c r="CW72" s="59"/>
      <c r="CX72" s="59"/>
      <c r="CY72" s="59"/>
      <c r="CZ72" s="59"/>
      <c r="DA72" s="59"/>
      <c r="DB72" s="59"/>
      <c r="DC72" s="59"/>
      <c r="DD72" s="59"/>
      <c r="DE72" s="59"/>
      <c r="DF72" s="59"/>
      <c r="DG72" s="59"/>
      <c r="DH72" s="59"/>
      <c r="DI72" s="59"/>
      <c r="DJ72" s="59"/>
      <c r="DK72" s="59"/>
      <c r="DL72" s="59"/>
      <c r="DM72" s="59"/>
      <c r="DN72" s="59"/>
      <c r="DO72" s="59"/>
      <c r="DP72" s="59"/>
      <c r="DQ72" s="59"/>
      <c r="DR72" s="59"/>
      <c r="DS72" s="59"/>
      <c r="DT72" s="59"/>
      <c r="DU72" s="59"/>
      <c r="DV72" s="59"/>
      <c r="DW72" s="59"/>
      <c r="DX72" s="59"/>
      <c r="DY72" s="59"/>
      <c r="DZ72" s="59"/>
      <c r="EA72" s="59"/>
      <c r="EB72" s="59"/>
      <c r="EC72" s="59"/>
      <c r="ED72" s="59"/>
      <c r="EE72" s="59"/>
      <c r="EF72" s="59"/>
      <c r="EG72" s="59"/>
      <c r="EH72" s="59"/>
      <c r="EI72" s="59"/>
      <c r="EJ72" s="59"/>
      <c r="EK72" s="59"/>
      <c r="EL72" s="59"/>
      <c r="EM72" s="59"/>
      <c r="EN72" s="59"/>
      <c r="EO72" s="59"/>
      <c r="EP72" s="59"/>
      <c r="EQ72" s="59"/>
      <c r="ER72" s="59"/>
      <c r="ES72" s="59"/>
      <c r="ET72" s="59"/>
      <c r="EU72" s="59"/>
      <c r="EV72" s="59"/>
      <c r="EW72" s="59"/>
      <c r="EX72" s="59"/>
      <c r="EY72" s="59"/>
      <c r="EZ72" s="59"/>
      <c r="FA72" s="59"/>
      <c r="FB72" s="59"/>
      <c r="FC72" s="59"/>
      <c r="FD72" s="59"/>
      <c r="FE72" s="59"/>
      <c r="FF72" s="59"/>
      <c r="FG72" s="59"/>
      <c r="FH72" s="59"/>
      <c r="FI72" s="59"/>
      <c r="FJ72" s="59"/>
      <c r="FK72" s="59"/>
      <c r="FL72" s="59"/>
      <c r="FM72" s="59"/>
      <c r="FN72" s="59"/>
      <c r="FO72" s="59"/>
      <c r="FP72" s="59"/>
      <c r="FQ72" s="59"/>
      <c r="FR72" s="59"/>
      <c r="FS72" s="59"/>
      <c r="FT72" s="59"/>
      <c r="FU72" s="59"/>
      <c r="FV72" s="59"/>
      <c r="FW72" s="59"/>
      <c r="FX72" s="59"/>
      <c r="FY72" s="59"/>
      <c r="FZ72" s="59"/>
      <c r="GA72" s="59"/>
      <c r="GB72" s="59"/>
      <c r="GC72" s="59"/>
      <c r="GD72" s="59"/>
      <c r="GE72" s="59"/>
      <c r="GF72" s="59"/>
      <c r="GG72" s="59"/>
      <c r="GH72" s="59"/>
      <c r="GI72" s="59"/>
      <c r="GJ72" s="59"/>
      <c r="GK72" s="59"/>
      <c r="GL72" s="59"/>
      <c r="GM72" s="59"/>
      <c r="GN72" s="59"/>
      <c r="GO72" s="59"/>
      <c r="GP72" s="59"/>
      <c r="GQ72" s="59"/>
      <c r="GR72" s="59"/>
      <c r="GS72" s="59"/>
      <c r="GT72" s="59"/>
      <c r="GU72" s="59"/>
      <c r="GV72" s="59"/>
      <c r="GW72" s="59"/>
      <c r="GX72" s="59"/>
      <c r="GY72" s="59"/>
      <c r="GZ72" s="59"/>
      <c r="HA72" s="59"/>
      <c r="HB72" s="59"/>
      <c r="HC72" s="59"/>
      <c r="HD72" s="59"/>
      <c r="HE72" s="59"/>
      <c r="HF72" s="59"/>
      <c r="HG72" s="59"/>
      <c r="HH72" s="59"/>
      <c r="HI72" s="59"/>
      <c r="HJ72" s="59"/>
      <c r="HK72" s="59"/>
      <c r="HL72" s="59"/>
      <c r="HM72" s="59"/>
      <c r="HN72" s="59"/>
      <c r="HO72" s="59"/>
      <c r="HP72" s="59"/>
      <c r="HQ72" s="59"/>
      <c r="HR72" s="59"/>
      <c r="HS72" s="59"/>
      <c r="HT72" s="59"/>
      <c r="HU72" s="59"/>
      <c r="HV72" s="59"/>
      <c r="HW72" s="59"/>
      <c r="HX72" s="59"/>
      <c r="HY72" s="59"/>
      <c r="HZ72" s="59"/>
      <c r="IA72" s="59"/>
      <c r="IB72" s="59"/>
      <c r="IC72" s="59"/>
      <c r="ID72" s="59"/>
      <c r="IE72" s="59"/>
      <c r="IF72" s="59"/>
      <c r="IG72" s="59"/>
      <c r="IH72" s="59"/>
      <c r="II72" s="59"/>
      <c r="IJ72" s="59"/>
      <c r="IK72" s="59"/>
      <c r="IL72" s="59"/>
      <c r="IM72" s="59"/>
      <c r="IN72" s="59"/>
      <c r="IO72" s="59"/>
      <c r="IP72" s="59"/>
      <c r="IQ72" s="59"/>
      <c r="IR72" s="59"/>
      <c r="IS72" s="59"/>
      <c r="IT72" s="59"/>
      <c r="IU72" s="59"/>
      <c r="IV72" s="59"/>
      <c r="IW72" s="59"/>
      <c r="IX72" s="59"/>
      <c r="IY72" s="59"/>
      <c r="IZ72" s="59"/>
      <c r="JA72" s="59"/>
      <c r="JB72" s="59"/>
      <c r="JC72" s="59"/>
      <c r="JD72" s="59"/>
      <c r="JE72" s="59"/>
      <c r="JF72" s="59"/>
      <c r="JG72" s="59"/>
      <c r="JH72" s="59"/>
      <c r="JI72" s="59"/>
    </row>
    <row r="73" spans="1:279" s="79" customFormat="1" ht="81.75" customHeight="1">
      <c r="A73" s="268">
        <f t="shared" si="0"/>
        <v>64</v>
      </c>
      <c r="B73" s="62">
        <v>44504</v>
      </c>
      <c r="C73" s="232" t="s">
        <v>284</v>
      </c>
      <c r="D73" s="232" t="s">
        <v>489</v>
      </c>
      <c r="E73" s="232" t="s">
        <v>165</v>
      </c>
      <c r="F73" s="64">
        <v>10005553011</v>
      </c>
      <c r="G73" s="65">
        <v>40367391</v>
      </c>
      <c r="H73" s="235" t="s">
        <v>192</v>
      </c>
      <c r="I73" s="234" t="s">
        <v>5</v>
      </c>
      <c r="J73" s="234" t="s">
        <v>278</v>
      </c>
      <c r="K73" s="234" t="s">
        <v>220</v>
      </c>
      <c r="L73" s="9">
        <v>208</v>
      </c>
      <c r="M73" s="9">
        <v>9.2307692307692317</v>
      </c>
      <c r="N73" s="9">
        <v>0</v>
      </c>
      <c r="O73" s="9">
        <v>2</v>
      </c>
      <c r="P73" s="9">
        <v>0</v>
      </c>
      <c r="Q73" s="9">
        <v>0</v>
      </c>
      <c r="R73" s="9">
        <v>0</v>
      </c>
      <c r="S73" s="10">
        <v>24</v>
      </c>
      <c r="T73" s="68">
        <v>192</v>
      </c>
      <c r="U73" s="68">
        <v>15</v>
      </c>
      <c r="V73" s="68">
        <v>198</v>
      </c>
      <c r="W73" s="68">
        <v>35</v>
      </c>
      <c r="X73" s="68">
        <v>30</v>
      </c>
      <c r="Y73" s="69">
        <v>0</v>
      </c>
      <c r="Z73" s="68">
        <v>0</v>
      </c>
      <c r="AA73" s="69">
        <v>0</v>
      </c>
      <c r="AB73" s="68">
        <v>0</v>
      </c>
      <c r="AC73" s="69">
        <v>0</v>
      </c>
      <c r="AD73" s="68">
        <v>0</v>
      </c>
      <c r="AE73" s="69">
        <v>0</v>
      </c>
      <c r="AF73" s="68">
        <v>0</v>
      </c>
      <c r="AG73" s="69">
        <v>0</v>
      </c>
      <c r="AH73" s="68">
        <v>0</v>
      </c>
      <c r="AI73" s="70">
        <v>20</v>
      </c>
      <c r="AJ73" s="70">
        <v>0</v>
      </c>
      <c r="AK73" s="70">
        <v>0</v>
      </c>
      <c r="AL73" s="11">
        <v>40</v>
      </c>
      <c r="AM73" s="68">
        <v>10</v>
      </c>
      <c r="AN73" s="68"/>
      <c r="AO73" s="68"/>
      <c r="AP73" s="68"/>
      <c r="AQ73" s="68"/>
      <c r="AR73" s="71">
        <v>489.23076923076923</v>
      </c>
      <c r="AS73" s="72"/>
      <c r="AT73" s="72"/>
      <c r="AU73" s="68">
        <v>464.02241594022416</v>
      </c>
      <c r="AV73" s="68">
        <v>1857945.7534246575</v>
      </c>
      <c r="AW73" s="68">
        <v>0</v>
      </c>
      <c r="AX73" s="8">
        <v>0</v>
      </c>
      <c r="AY73" s="73">
        <v>4.4698520657424794</v>
      </c>
      <c r="AZ73" s="73">
        <v>489.23076923076923</v>
      </c>
      <c r="BA73" s="14">
        <v>1964261.5384615385</v>
      </c>
      <c r="BB73" s="14">
        <v>5.9775840597758405</v>
      </c>
      <c r="BC73" s="9">
        <v>478.7833331052509</v>
      </c>
      <c r="BD73" s="229">
        <v>50</v>
      </c>
      <c r="BE73" s="230">
        <v>428.7833331052509</v>
      </c>
      <c r="BF73" s="20">
        <v>428.78</v>
      </c>
      <c r="BG73" s="21">
        <v>0</v>
      </c>
      <c r="BH73" s="19"/>
      <c r="BI73" s="59"/>
      <c r="BJ73" s="59"/>
      <c r="BK73" s="59"/>
      <c r="BL73" s="59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59"/>
      <c r="CA73" s="59"/>
      <c r="CB73" s="59"/>
      <c r="CC73" s="59"/>
      <c r="CD73" s="59"/>
      <c r="CE73" s="59"/>
      <c r="CF73" s="59"/>
      <c r="CG73" s="59"/>
      <c r="CH73" s="59"/>
      <c r="CI73" s="59"/>
      <c r="CJ73" s="59"/>
      <c r="CK73" s="59"/>
      <c r="CL73" s="59"/>
      <c r="CM73" s="59"/>
      <c r="CN73" s="59"/>
      <c r="CO73" s="59"/>
      <c r="CP73" s="59"/>
      <c r="CQ73" s="59"/>
      <c r="CR73" s="59"/>
      <c r="CS73" s="59"/>
      <c r="CT73" s="59"/>
      <c r="CU73" s="59"/>
      <c r="CV73" s="59"/>
      <c r="CW73" s="59"/>
      <c r="CX73" s="59"/>
      <c r="CY73" s="59"/>
      <c r="CZ73" s="59"/>
      <c r="DA73" s="59"/>
      <c r="DB73" s="59"/>
      <c r="DC73" s="59"/>
      <c r="DD73" s="59"/>
      <c r="DE73" s="59"/>
      <c r="DF73" s="59"/>
      <c r="DG73" s="59"/>
      <c r="DH73" s="59"/>
      <c r="DI73" s="59"/>
      <c r="DJ73" s="59"/>
      <c r="DK73" s="59"/>
      <c r="DL73" s="59"/>
      <c r="DM73" s="59"/>
      <c r="DN73" s="59"/>
      <c r="DO73" s="59"/>
      <c r="DP73" s="59"/>
      <c r="DQ73" s="59"/>
      <c r="DR73" s="59"/>
      <c r="DS73" s="59"/>
      <c r="DT73" s="59"/>
      <c r="DU73" s="59"/>
      <c r="DV73" s="59"/>
      <c r="DW73" s="59"/>
      <c r="DX73" s="59"/>
      <c r="DY73" s="59"/>
      <c r="DZ73" s="59"/>
      <c r="EA73" s="59"/>
      <c r="EB73" s="59"/>
      <c r="EC73" s="59"/>
      <c r="ED73" s="59"/>
      <c r="EE73" s="59"/>
      <c r="EF73" s="59"/>
      <c r="EG73" s="59"/>
      <c r="EH73" s="59"/>
      <c r="EI73" s="59"/>
      <c r="EJ73" s="59"/>
      <c r="EK73" s="59"/>
      <c r="EL73" s="59"/>
      <c r="EM73" s="59"/>
      <c r="EN73" s="59"/>
      <c r="EO73" s="59"/>
      <c r="EP73" s="59"/>
      <c r="EQ73" s="59"/>
      <c r="ER73" s="59"/>
      <c r="ES73" s="59"/>
      <c r="ET73" s="59"/>
      <c r="EU73" s="59"/>
      <c r="EV73" s="59"/>
      <c r="EW73" s="59"/>
      <c r="EX73" s="59"/>
      <c r="EY73" s="59"/>
      <c r="EZ73" s="59"/>
      <c r="FA73" s="59"/>
      <c r="FB73" s="59"/>
      <c r="FC73" s="59"/>
      <c r="FD73" s="59"/>
      <c r="FE73" s="59"/>
      <c r="FF73" s="59"/>
      <c r="FG73" s="59"/>
      <c r="FH73" s="59"/>
      <c r="FI73" s="59"/>
      <c r="FJ73" s="59"/>
      <c r="FK73" s="59"/>
      <c r="FL73" s="59"/>
      <c r="FM73" s="59"/>
      <c r="FN73" s="59"/>
      <c r="FO73" s="59"/>
      <c r="FP73" s="59"/>
      <c r="FQ73" s="59"/>
      <c r="FR73" s="59"/>
      <c r="FS73" s="59"/>
      <c r="FT73" s="59"/>
      <c r="FU73" s="59"/>
      <c r="FV73" s="59"/>
      <c r="FW73" s="59"/>
      <c r="FX73" s="59"/>
      <c r="FY73" s="59"/>
      <c r="FZ73" s="59"/>
      <c r="GA73" s="59"/>
      <c r="GB73" s="59"/>
      <c r="GC73" s="59"/>
      <c r="GD73" s="59"/>
      <c r="GE73" s="59"/>
      <c r="GF73" s="59"/>
      <c r="GG73" s="59"/>
      <c r="GH73" s="59"/>
      <c r="GI73" s="59"/>
      <c r="GJ73" s="59"/>
      <c r="GK73" s="59"/>
      <c r="GL73" s="59"/>
      <c r="GM73" s="59"/>
      <c r="GN73" s="59"/>
      <c r="GO73" s="59"/>
      <c r="GP73" s="59"/>
      <c r="GQ73" s="59"/>
      <c r="GR73" s="59"/>
      <c r="GS73" s="59"/>
      <c r="GT73" s="59"/>
      <c r="GU73" s="59"/>
      <c r="GV73" s="59"/>
      <c r="GW73" s="59"/>
      <c r="GX73" s="59"/>
      <c r="GY73" s="59"/>
      <c r="GZ73" s="59"/>
      <c r="HA73" s="59"/>
      <c r="HB73" s="59"/>
      <c r="HC73" s="59"/>
      <c r="HD73" s="59"/>
      <c r="HE73" s="59"/>
      <c r="HF73" s="59"/>
      <c r="HG73" s="59"/>
      <c r="HH73" s="59"/>
      <c r="HI73" s="59"/>
      <c r="HJ73" s="59"/>
      <c r="HK73" s="59"/>
      <c r="HL73" s="59"/>
      <c r="HM73" s="59"/>
      <c r="HN73" s="59"/>
      <c r="HO73" s="59"/>
      <c r="HP73" s="59"/>
      <c r="HQ73" s="59"/>
      <c r="HR73" s="59"/>
      <c r="HS73" s="59"/>
      <c r="HT73" s="59"/>
      <c r="HU73" s="59"/>
      <c r="HV73" s="59"/>
      <c r="HW73" s="59"/>
      <c r="HX73" s="59"/>
      <c r="HY73" s="59"/>
      <c r="HZ73" s="59"/>
      <c r="IA73" s="59"/>
      <c r="IB73" s="59"/>
      <c r="IC73" s="59"/>
      <c r="ID73" s="59"/>
      <c r="IE73" s="59"/>
      <c r="IF73" s="59"/>
      <c r="IG73" s="59"/>
      <c r="IH73" s="59"/>
      <c r="II73" s="59"/>
      <c r="IJ73" s="59"/>
      <c r="IK73" s="59"/>
      <c r="IL73" s="59"/>
      <c r="IM73" s="59"/>
      <c r="IN73" s="59"/>
      <c r="IO73" s="59"/>
      <c r="IP73" s="59"/>
      <c r="IQ73" s="59"/>
      <c r="IR73" s="59"/>
      <c r="IS73" s="59"/>
      <c r="IT73" s="59"/>
      <c r="IU73" s="59"/>
      <c r="IV73" s="59"/>
      <c r="IW73" s="59"/>
      <c r="IX73" s="59"/>
      <c r="IY73" s="59"/>
      <c r="IZ73" s="59"/>
      <c r="JA73" s="59"/>
      <c r="JB73" s="59"/>
      <c r="JC73" s="59"/>
      <c r="JD73" s="59"/>
      <c r="JE73" s="59"/>
      <c r="JF73" s="59"/>
      <c r="JG73" s="59"/>
      <c r="JH73" s="59"/>
      <c r="JI73" s="59"/>
    </row>
    <row r="74" spans="1:279" s="79" customFormat="1" ht="81.75" customHeight="1">
      <c r="A74" s="268">
        <f t="shared" si="0"/>
        <v>65</v>
      </c>
      <c r="B74" s="62">
        <v>44429</v>
      </c>
      <c r="C74" s="232" t="s">
        <v>266</v>
      </c>
      <c r="D74" s="232" t="s">
        <v>490</v>
      </c>
      <c r="E74" s="232" t="s">
        <v>166</v>
      </c>
      <c r="F74" s="64">
        <v>10005550497</v>
      </c>
      <c r="G74" s="65">
        <v>62266416</v>
      </c>
      <c r="H74" s="235" t="s">
        <v>196</v>
      </c>
      <c r="I74" s="234" t="s">
        <v>8</v>
      </c>
      <c r="J74" s="234" t="s">
        <v>8</v>
      </c>
      <c r="K74" s="234" t="s">
        <v>220</v>
      </c>
      <c r="L74" s="9">
        <v>208</v>
      </c>
      <c r="M74" s="9">
        <v>9.2307692307692317</v>
      </c>
      <c r="N74" s="9">
        <v>2</v>
      </c>
      <c r="O74" s="9">
        <v>2</v>
      </c>
      <c r="P74" s="9">
        <v>2</v>
      </c>
      <c r="Q74" s="9">
        <v>0</v>
      </c>
      <c r="R74" s="9">
        <v>0</v>
      </c>
      <c r="S74" s="10">
        <v>24</v>
      </c>
      <c r="T74" s="68">
        <v>192</v>
      </c>
      <c r="U74" s="68">
        <v>15</v>
      </c>
      <c r="V74" s="68"/>
      <c r="W74" s="68"/>
      <c r="X74" s="68">
        <v>30</v>
      </c>
      <c r="Y74" s="69">
        <v>0</v>
      </c>
      <c r="Z74" s="68">
        <v>0</v>
      </c>
      <c r="AA74" s="69">
        <v>0</v>
      </c>
      <c r="AB74" s="68">
        <v>0</v>
      </c>
      <c r="AC74" s="69">
        <v>0</v>
      </c>
      <c r="AD74" s="68">
        <v>0</v>
      </c>
      <c r="AE74" s="69">
        <v>0</v>
      </c>
      <c r="AF74" s="68">
        <v>0</v>
      </c>
      <c r="AG74" s="69">
        <v>0</v>
      </c>
      <c r="AH74" s="68">
        <v>0</v>
      </c>
      <c r="AI74" s="70">
        <v>16</v>
      </c>
      <c r="AJ74" s="70">
        <v>0</v>
      </c>
      <c r="AK74" s="70">
        <v>0</v>
      </c>
      <c r="AL74" s="11">
        <v>32</v>
      </c>
      <c r="AM74" s="68">
        <v>8</v>
      </c>
      <c r="AN74" s="68"/>
      <c r="AO74" s="68"/>
      <c r="AP74" s="68"/>
      <c r="AQ74" s="68"/>
      <c r="AR74" s="71">
        <v>254.23076923076923</v>
      </c>
      <c r="AS74" s="72"/>
      <c r="AT74" s="72"/>
      <c r="AU74" s="68">
        <v>231.9153846153846</v>
      </c>
      <c r="AV74" s="68">
        <v>928589.2</v>
      </c>
      <c r="AW74" s="68">
        <v>4</v>
      </c>
      <c r="AX74" s="8">
        <v>600000</v>
      </c>
      <c r="AY74" s="73">
        <v>0</v>
      </c>
      <c r="AZ74" s="73">
        <v>254.23076923076923</v>
      </c>
      <c r="BA74" s="14">
        <v>1020736.5384615385</v>
      </c>
      <c r="BB74" s="14">
        <v>5.0846153846153843</v>
      </c>
      <c r="BC74" s="9">
        <v>249.14615384615385</v>
      </c>
      <c r="BD74" s="229">
        <v>50</v>
      </c>
      <c r="BE74" s="230">
        <v>199.14615384615385</v>
      </c>
      <c r="BF74" s="20">
        <v>199.15</v>
      </c>
      <c r="BG74" s="21">
        <v>0</v>
      </c>
      <c r="BH74" s="19"/>
      <c r="BI74" s="59"/>
      <c r="BJ74" s="59"/>
      <c r="BK74" s="59"/>
      <c r="BL74" s="59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59"/>
      <c r="CA74" s="59"/>
      <c r="CB74" s="59"/>
      <c r="CC74" s="59"/>
      <c r="CD74" s="59"/>
      <c r="CE74" s="59"/>
      <c r="CF74" s="59"/>
      <c r="CG74" s="59"/>
      <c r="CH74" s="59"/>
      <c r="CI74" s="59"/>
      <c r="CJ74" s="59"/>
      <c r="CK74" s="59"/>
      <c r="CL74" s="59"/>
      <c r="CM74" s="59"/>
      <c r="CN74" s="59"/>
      <c r="CO74" s="59"/>
      <c r="CP74" s="59"/>
      <c r="CQ74" s="59"/>
      <c r="CR74" s="59"/>
      <c r="CS74" s="59"/>
      <c r="CT74" s="59"/>
      <c r="CU74" s="59"/>
      <c r="CV74" s="59"/>
      <c r="CW74" s="59"/>
      <c r="CX74" s="59"/>
      <c r="CY74" s="59"/>
      <c r="CZ74" s="59"/>
      <c r="DA74" s="59"/>
      <c r="DB74" s="59"/>
      <c r="DC74" s="59"/>
      <c r="DD74" s="59"/>
      <c r="DE74" s="59"/>
      <c r="DF74" s="59"/>
      <c r="DG74" s="59"/>
      <c r="DH74" s="59"/>
      <c r="DI74" s="59"/>
      <c r="DJ74" s="59"/>
      <c r="DK74" s="59"/>
      <c r="DL74" s="59"/>
      <c r="DM74" s="59"/>
      <c r="DN74" s="59"/>
      <c r="DO74" s="59"/>
      <c r="DP74" s="59"/>
      <c r="DQ74" s="59"/>
      <c r="DR74" s="59"/>
      <c r="DS74" s="59"/>
      <c r="DT74" s="59"/>
      <c r="DU74" s="59"/>
      <c r="DV74" s="59"/>
      <c r="DW74" s="59"/>
      <c r="DX74" s="59"/>
      <c r="DY74" s="59"/>
      <c r="DZ74" s="59"/>
      <c r="EA74" s="59"/>
      <c r="EB74" s="59"/>
      <c r="EC74" s="59"/>
      <c r="ED74" s="59"/>
      <c r="EE74" s="59"/>
      <c r="EF74" s="59"/>
      <c r="EG74" s="59"/>
      <c r="EH74" s="59"/>
      <c r="EI74" s="59"/>
      <c r="EJ74" s="59"/>
      <c r="EK74" s="59"/>
      <c r="EL74" s="59"/>
      <c r="EM74" s="59"/>
      <c r="EN74" s="59"/>
      <c r="EO74" s="59"/>
      <c r="EP74" s="59"/>
      <c r="EQ74" s="59"/>
      <c r="ER74" s="59"/>
      <c r="ES74" s="59"/>
      <c r="ET74" s="59"/>
      <c r="EU74" s="59"/>
      <c r="EV74" s="59"/>
      <c r="EW74" s="59"/>
      <c r="EX74" s="59"/>
      <c r="EY74" s="59"/>
      <c r="EZ74" s="59"/>
      <c r="FA74" s="59"/>
      <c r="FB74" s="59"/>
      <c r="FC74" s="59"/>
      <c r="FD74" s="59"/>
      <c r="FE74" s="59"/>
      <c r="FF74" s="59"/>
      <c r="FG74" s="59"/>
      <c r="FH74" s="59"/>
      <c r="FI74" s="59"/>
      <c r="FJ74" s="59"/>
      <c r="FK74" s="59"/>
      <c r="FL74" s="59"/>
      <c r="FM74" s="59"/>
      <c r="FN74" s="59"/>
      <c r="FO74" s="59"/>
      <c r="FP74" s="59"/>
      <c r="FQ74" s="59"/>
      <c r="FR74" s="59"/>
      <c r="FS74" s="59"/>
      <c r="FT74" s="59"/>
      <c r="FU74" s="59"/>
      <c r="FV74" s="59"/>
      <c r="FW74" s="59"/>
      <c r="FX74" s="59"/>
      <c r="FY74" s="59"/>
      <c r="FZ74" s="59"/>
      <c r="GA74" s="59"/>
      <c r="GB74" s="59"/>
      <c r="GC74" s="59"/>
      <c r="GD74" s="59"/>
      <c r="GE74" s="59"/>
      <c r="GF74" s="59"/>
      <c r="GG74" s="59"/>
      <c r="GH74" s="59"/>
      <c r="GI74" s="59"/>
      <c r="GJ74" s="59"/>
      <c r="GK74" s="59"/>
      <c r="GL74" s="59"/>
      <c r="GM74" s="59"/>
      <c r="GN74" s="59"/>
      <c r="GO74" s="59"/>
      <c r="GP74" s="59"/>
      <c r="GQ74" s="59"/>
      <c r="GR74" s="59"/>
      <c r="GS74" s="59"/>
      <c r="GT74" s="59"/>
      <c r="GU74" s="59"/>
      <c r="GV74" s="59"/>
      <c r="GW74" s="59"/>
      <c r="GX74" s="59"/>
      <c r="GY74" s="59"/>
      <c r="GZ74" s="59"/>
      <c r="HA74" s="59"/>
      <c r="HB74" s="59"/>
      <c r="HC74" s="59"/>
      <c r="HD74" s="59"/>
      <c r="HE74" s="59"/>
      <c r="HF74" s="59"/>
      <c r="HG74" s="59"/>
      <c r="HH74" s="59"/>
      <c r="HI74" s="59"/>
      <c r="HJ74" s="59"/>
      <c r="HK74" s="59"/>
      <c r="HL74" s="59"/>
      <c r="HM74" s="59"/>
      <c r="HN74" s="59"/>
      <c r="HO74" s="59"/>
      <c r="HP74" s="59"/>
      <c r="HQ74" s="59"/>
      <c r="HR74" s="59"/>
      <c r="HS74" s="59"/>
      <c r="HT74" s="59"/>
      <c r="HU74" s="59"/>
      <c r="HV74" s="59"/>
      <c r="HW74" s="59"/>
      <c r="HX74" s="59"/>
      <c r="HY74" s="59"/>
      <c r="HZ74" s="59"/>
      <c r="IA74" s="59"/>
      <c r="IB74" s="59"/>
      <c r="IC74" s="59"/>
      <c r="ID74" s="59"/>
      <c r="IE74" s="59"/>
      <c r="IF74" s="59"/>
      <c r="IG74" s="59"/>
      <c r="IH74" s="59"/>
      <c r="II74" s="59"/>
      <c r="IJ74" s="59"/>
      <c r="IK74" s="59"/>
      <c r="IL74" s="59"/>
      <c r="IM74" s="59"/>
      <c r="IN74" s="59"/>
      <c r="IO74" s="59"/>
      <c r="IP74" s="59"/>
      <c r="IQ74" s="59"/>
      <c r="IR74" s="59"/>
      <c r="IS74" s="59"/>
      <c r="IT74" s="59"/>
      <c r="IU74" s="59"/>
      <c r="IV74" s="59"/>
      <c r="IW74" s="59"/>
      <c r="IX74" s="59"/>
      <c r="IY74" s="59"/>
      <c r="IZ74" s="59"/>
      <c r="JA74" s="59"/>
      <c r="JB74" s="59"/>
      <c r="JC74" s="59"/>
      <c r="JD74" s="59"/>
      <c r="JE74" s="59"/>
      <c r="JF74" s="59"/>
      <c r="JG74" s="59"/>
      <c r="JH74" s="59"/>
      <c r="JI74" s="59"/>
    </row>
    <row r="75" spans="1:279" s="79" customFormat="1" ht="81.75" customHeight="1">
      <c r="A75" s="268">
        <f t="shared" si="0"/>
        <v>66</v>
      </c>
      <c r="B75" s="62">
        <v>44644</v>
      </c>
      <c r="C75" s="232" t="s">
        <v>267</v>
      </c>
      <c r="D75" s="232" t="s">
        <v>491</v>
      </c>
      <c r="E75" s="232" t="s">
        <v>167</v>
      </c>
      <c r="F75" s="64" t="s">
        <v>492</v>
      </c>
      <c r="G75" s="65" t="s">
        <v>493</v>
      </c>
      <c r="H75" s="235" t="s">
        <v>196</v>
      </c>
      <c r="I75" s="234" t="s">
        <v>8</v>
      </c>
      <c r="J75" s="234" t="s">
        <v>8</v>
      </c>
      <c r="K75" s="234" t="s">
        <v>220</v>
      </c>
      <c r="L75" s="9">
        <v>208</v>
      </c>
      <c r="M75" s="9">
        <v>9.2307692307692317</v>
      </c>
      <c r="N75" s="9">
        <v>0</v>
      </c>
      <c r="O75" s="9">
        <v>2</v>
      </c>
      <c r="P75" s="9">
        <v>0</v>
      </c>
      <c r="Q75" s="9">
        <v>0</v>
      </c>
      <c r="R75" s="9">
        <v>0</v>
      </c>
      <c r="S75" s="10">
        <v>24</v>
      </c>
      <c r="T75" s="68">
        <v>192</v>
      </c>
      <c r="U75" s="68">
        <v>15</v>
      </c>
      <c r="V75" s="68"/>
      <c r="W75" s="68"/>
      <c r="X75" s="68">
        <v>20</v>
      </c>
      <c r="Y75" s="69">
        <v>0</v>
      </c>
      <c r="Z75" s="68">
        <v>0</v>
      </c>
      <c r="AA75" s="69">
        <v>1</v>
      </c>
      <c r="AB75" s="68">
        <v>1.5</v>
      </c>
      <c r="AC75" s="69">
        <v>0</v>
      </c>
      <c r="AD75" s="68">
        <v>0</v>
      </c>
      <c r="AE75" s="69">
        <v>0</v>
      </c>
      <c r="AF75" s="68">
        <v>0</v>
      </c>
      <c r="AG75" s="69">
        <v>0</v>
      </c>
      <c r="AH75" s="68">
        <v>0</v>
      </c>
      <c r="AI75" s="70">
        <v>20</v>
      </c>
      <c r="AJ75" s="70">
        <v>0</v>
      </c>
      <c r="AK75" s="70">
        <v>1</v>
      </c>
      <c r="AL75" s="11">
        <v>41</v>
      </c>
      <c r="AM75" s="68">
        <v>10.25</v>
      </c>
      <c r="AN75" s="68"/>
      <c r="AO75" s="68"/>
      <c r="AP75" s="68"/>
      <c r="AQ75" s="68"/>
      <c r="AR75" s="71">
        <v>247.98076923076923</v>
      </c>
      <c r="AS75" s="72">
        <v>37.408735207100591</v>
      </c>
      <c r="AT75" s="72">
        <v>32.420903846153848</v>
      </c>
      <c r="AU75" s="68">
        <v>259.93115114732478</v>
      </c>
      <c r="AV75" s="68">
        <v>1040764.3291938885</v>
      </c>
      <c r="AW75" s="68">
        <v>4</v>
      </c>
      <c r="AX75" s="8">
        <v>600000</v>
      </c>
      <c r="AY75" s="73">
        <v>0</v>
      </c>
      <c r="AZ75" s="73">
        <v>317.81040828402371</v>
      </c>
      <c r="BA75" s="14">
        <v>1276008.7892603553</v>
      </c>
      <c r="BB75" s="14">
        <v>5.9775840597758405</v>
      </c>
      <c r="BC75" s="9">
        <v>311.83282422424787</v>
      </c>
      <c r="BD75" s="229">
        <v>100</v>
      </c>
      <c r="BE75" s="230">
        <v>211.83282422424787</v>
      </c>
      <c r="BF75" s="20">
        <v>211.83</v>
      </c>
      <c r="BG75" s="21">
        <v>0</v>
      </c>
      <c r="BH75" s="19"/>
      <c r="BI75" s="59"/>
      <c r="BJ75" s="59"/>
      <c r="BK75" s="59"/>
      <c r="BL75" s="59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59"/>
      <c r="CA75" s="59"/>
      <c r="CB75" s="59"/>
      <c r="CC75" s="59"/>
      <c r="CD75" s="59"/>
      <c r="CE75" s="59"/>
      <c r="CF75" s="59"/>
      <c r="CG75" s="59"/>
      <c r="CH75" s="59"/>
      <c r="CI75" s="59"/>
      <c r="CJ75" s="59"/>
      <c r="CK75" s="59"/>
      <c r="CL75" s="59"/>
      <c r="CM75" s="59"/>
      <c r="CN75" s="59"/>
      <c r="CO75" s="59"/>
      <c r="CP75" s="59"/>
      <c r="CQ75" s="59"/>
      <c r="CR75" s="59"/>
      <c r="CS75" s="59"/>
      <c r="CT75" s="59"/>
      <c r="CU75" s="59"/>
      <c r="CV75" s="59"/>
      <c r="CW75" s="59"/>
      <c r="CX75" s="59"/>
      <c r="CY75" s="59"/>
      <c r="CZ75" s="59"/>
      <c r="DA75" s="59"/>
      <c r="DB75" s="59"/>
      <c r="DC75" s="59"/>
      <c r="DD75" s="59"/>
      <c r="DE75" s="59"/>
      <c r="DF75" s="59"/>
      <c r="DG75" s="59"/>
      <c r="DH75" s="59"/>
      <c r="DI75" s="59"/>
      <c r="DJ75" s="59"/>
      <c r="DK75" s="59"/>
      <c r="DL75" s="59"/>
      <c r="DM75" s="59"/>
      <c r="DN75" s="59"/>
      <c r="DO75" s="59"/>
      <c r="DP75" s="59"/>
      <c r="DQ75" s="59"/>
      <c r="DR75" s="59"/>
      <c r="DS75" s="59"/>
      <c r="DT75" s="59"/>
      <c r="DU75" s="59"/>
      <c r="DV75" s="59"/>
      <c r="DW75" s="59"/>
      <c r="DX75" s="59"/>
      <c r="DY75" s="59"/>
      <c r="DZ75" s="59"/>
      <c r="EA75" s="59"/>
      <c r="EB75" s="59"/>
      <c r="EC75" s="59"/>
      <c r="ED75" s="59"/>
      <c r="EE75" s="59"/>
      <c r="EF75" s="59"/>
      <c r="EG75" s="59"/>
      <c r="EH75" s="59"/>
      <c r="EI75" s="59"/>
      <c r="EJ75" s="59"/>
      <c r="EK75" s="59"/>
      <c r="EL75" s="59"/>
      <c r="EM75" s="59"/>
      <c r="EN75" s="59"/>
      <c r="EO75" s="59"/>
      <c r="EP75" s="59"/>
      <c r="EQ75" s="59"/>
      <c r="ER75" s="59"/>
      <c r="ES75" s="59"/>
      <c r="ET75" s="59"/>
      <c r="EU75" s="59"/>
      <c r="EV75" s="59"/>
      <c r="EW75" s="59"/>
      <c r="EX75" s="59"/>
      <c r="EY75" s="59"/>
      <c r="EZ75" s="59"/>
      <c r="FA75" s="59"/>
      <c r="FB75" s="59"/>
      <c r="FC75" s="59"/>
      <c r="FD75" s="59"/>
      <c r="FE75" s="59"/>
      <c r="FF75" s="59"/>
      <c r="FG75" s="59"/>
      <c r="FH75" s="59"/>
      <c r="FI75" s="59"/>
      <c r="FJ75" s="59"/>
      <c r="FK75" s="59"/>
      <c r="FL75" s="59"/>
      <c r="FM75" s="59"/>
      <c r="FN75" s="59"/>
      <c r="FO75" s="59"/>
      <c r="FP75" s="59"/>
      <c r="FQ75" s="59"/>
      <c r="FR75" s="59"/>
      <c r="FS75" s="59"/>
      <c r="FT75" s="59"/>
      <c r="FU75" s="59"/>
      <c r="FV75" s="59"/>
      <c r="FW75" s="59"/>
      <c r="FX75" s="59"/>
      <c r="FY75" s="59"/>
      <c r="FZ75" s="59"/>
      <c r="GA75" s="59"/>
      <c r="GB75" s="59"/>
      <c r="GC75" s="59"/>
      <c r="GD75" s="59"/>
      <c r="GE75" s="59"/>
      <c r="GF75" s="59"/>
      <c r="GG75" s="59"/>
      <c r="GH75" s="59"/>
      <c r="GI75" s="59"/>
      <c r="GJ75" s="59"/>
      <c r="GK75" s="59"/>
      <c r="GL75" s="59"/>
      <c r="GM75" s="59"/>
      <c r="GN75" s="59"/>
      <c r="GO75" s="59"/>
      <c r="GP75" s="59"/>
      <c r="GQ75" s="59"/>
      <c r="GR75" s="59"/>
      <c r="GS75" s="59"/>
      <c r="GT75" s="59"/>
      <c r="GU75" s="59"/>
      <c r="GV75" s="59"/>
      <c r="GW75" s="59"/>
      <c r="GX75" s="59"/>
      <c r="GY75" s="59"/>
      <c r="GZ75" s="59"/>
      <c r="HA75" s="59"/>
      <c r="HB75" s="59"/>
      <c r="HC75" s="59"/>
      <c r="HD75" s="59"/>
      <c r="HE75" s="59"/>
      <c r="HF75" s="59"/>
      <c r="HG75" s="59"/>
      <c r="HH75" s="59"/>
      <c r="HI75" s="59"/>
      <c r="HJ75" s="59"/>
      <c r="HK75" s="59"/>
      <c r="HL75" s="59"/>
      <c r="HM75" s="59"/>
      <c r="HN75" s="59"/>
      <c r="HO75" s="59"/>
      <c r="HP75" s="59"/>
      <c r="HQ75" s="59"/>
      <c r="HR75" s="59"/>
      <c r="HS75" s="59"/>
      <c r="HT75" s="59"/>
      <c r="HU75" s="59"/>
      <c r="HV75" s="59"/>
      <c r="HW75" s="59"/>
      <c r="HX75" s="59"/>
      <c r="HY75" s="59"/>
      <c r="HZ75" s="59"/>
      <c r="IA75" s="59"/>
      <c r="IB75" s="59"/>
      <c r="IC75" s="59"/>
      <c r="ID75" s="59"/>
      <c r="IE75" s="59"/>
      <c r="IF75" s="59"/>
      <c r="IG75" s="59"/>
      <c r="IH75" s="59"/>
      <c r="II75" s="59"/>
      <c r="IJ75" s="59"/>
      <c r="IK75" s="59"/>
      <c r="IL75" s="59"/>
      <c r="IM75" s="59"/>
      <c r="IN75" s="59"/>
      <c r="IO75" s="59"/>
      <c r="IP75" s="59"/>
      <c r="IQ75" s="59"/>
      <c r="IR75" s="59"/>
      <c r="IS75" s="59"/>
      <c r="IT75" s="59"/>
      <c r="IU75" s="59"/>
      <c r="IV75" s="59"/>
      <c r="IW75" s="59"/>
      <c r="IX75" s="59"/>
      <c r="IY75" s="59"/>
      <c r="IZ75" s="59"/>
      <c r="JA75" s="59"/>
      <c r="JB75" s="59"/>
      <c r="JC75" s="59"/>
      <c r="JD75" s="59"/>
      <c r="JE75" s="59"/>
      <c r="JF75" s="59"/>
      <c r="JG75" s="59"/>
      <c r="JH75" s="59"/>
      <c r="JI75" s="59"/>
    </row>
    <row r="76" spans="1:279" s="79" customFormat="1" ht="81.75" customHeight="1">
      <c r="A76" s="268">
        <f t="shared" ref="A76:A86" si="1">A75+1</f>
        <v>67</v>
      </c>
      <c r="B76" s="62">
        <v>44419</v>
      </c>
      <c r="C76" s="232" t="s">
        <v>268</v>
      </c>
      <c r="D76" s="232" t="s">
        <v>494</v>
      </c>
      <c r="E76" s="232" t="s">
        <v>168</v>
      </c>
      <c r="F76" s="64">
        <v>10005559885</v>
      </c>
      <c r="G76" s="65">
        <v>61911307</v>
      </c>
      <c r="H76" s="235" t="s">
        <v>192</v>
      </c>
      <c r="I76" s="234" t="s">
        <v>7</v>
      </c>
      <c r="J76" s="234" t="s">
        <v>7</v>
      </c>
      <c r="K76" s="234" t="s">
        <v>372</v>
      </c>
      <c r="L76" s="9">
        <v>208</v>
      </c>
      <c r="M76" s="9">
        <v>10</v>
      </c>
      <c r="N76" s="9">
        <v>1</v>
      </c>
      <c r="O76" s="9">
        <v>0</v>
      </c>
      <c r="P76" s="9">
        <v>0</v>
      </c>
      <c r="Q76" s="9">
        <v>0</v>
      </c>
      <c r="R76" s="9">
        <v>0</v>
      </c>
      <c r="S76" s="10">
        <v>26</v>
      </c>
      <c r="T76" s="68">
        <v>208</v>
      </c>
      <c r="U76" s="68">
        <v>15</v>
      </c>
      <c r="V76" s="68"/>
      <c r="W76" s="68"/>
      <c r="X76" s="68">
        <v>30</v>
      </c>
      <c r="Y76" s="69">
        <v>8</v>
      </c>
      <c r="Z76" s="68">
        <v>2.4</v>
      </c>
      <c r="AA76" s="69">
        <v>84</v>
      </c>
      <c r="AB76" s="68">
        <v>126</v>
      </c>
      <c r="AC76" s="69">
        <v>8</v>
      </c>
      <c r="AD76" s="68">
        <v>16</v>
      </c>
      <c r="AE76" s="69">
        <v>48</v>
      </c>
      <c r="AF76" s="68">
        <v>96</v>
      </c>
      <c r="AG76" s="69">
        <v>0</v>
      </c>
      <c r="AH76" s="68">
        <v>0</v>
      </c>
      <c r="AI76" s="70">
        <v>27</v>
      </c>
      <c r="AJ76" s="70">
        <v>27</v>
      </c>
      <c r="AK76" s="70">
        <v>108</v>
      </c>
      <c r="AL76" s="11">
        <v>216</v>
      </c>
      <c r="AM76" s="68">
        <v>54</v>
      </c>
      <c r="AN76" s="68"/>
      <c r="AO76" s="68"/>
      <c r="AP76" s="68"/>
      <c r="AQ76" s="68"/>
      <c r="AR76" s="71">
        <v>557.4</v>
      </c>
      <c r="AS76" s="72"/>
      <c r="AT76" s="72"/>
      <c r="AU76" s="68">
        <v>487.42241594022414</v>
      </c>
      <c r="AV76" s="68">
        <v>1951639.3534246574</v>
      </c>
      <c r="AW76" s="68">
        <v>0</v>
      </c>
      <c r="AX76" s="8">
        <v>0</v>
      </c>
      <c r="AY76" s="73">
        <v>5.6398520657424775</v>
      </c>
      <c r="AZ76" s="73">
        <v>557.4</v>
      </c>
      <c r="BA76" s="14">
        <v>2237961</v>
      </c>
      <c r="BB76" s="14">
        <v>5.9775840597758405</v>
      </c>
      <c r="BC76" s="9">
        <v>545.78256387448164</v>
      </c>
      <c r="BD76" s="229">
        <v>100</v>
      </c>
      <c r="BE76" s="230">
        <v>445.78256387448164</v>
      </c>
      <c r="BF76" s="20">
        <v>445.78</v>
      </c>
      <c r="BG76" s="21">
        <v>0</v>
      </c>
      <c r="BH76" s="19"/>
      <c r="BI76" s="59"/>
      <c r="BJ76" s="59"/>
      <c r="BK76" s="59"/>
      <c r="BL76" s="59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59"/>
      <c r="CA76" s="59"/>
      <c r="CB76" s="59"/>
      <c r="CC76" s="59"/>
      <c r="CD76" s="59"/>
      <c r="CE76" s="59"/>
      <c r="CF76" s="59"/>
      <c r="CG76" s="59"/>
      <c r="CH76" s="59"/>
      <c r="CI76" s="59"/>
      <c r="CJ76" s="59"/>
      <c r="CK76" s="59"/>
      <c r="CL76" s="59"/>
      <c r="CM76" s="59"/>
      <c r="CN76" s="59"/>
      <c r="CO76" s="59"/>
      <c r="CP76" s="59"/>
      <c r="CQ76" s="59"/>
      <c r="CR76" s="59"/>
      <c r="CS76" s="59"/>
      <c r="CT76" s="59"/>
      <c r="CU76" s="59"/>
      <c r="CV76" s="59"/>
      <c r="CW76" s="59"/>
      <c r="CX76" s="59"/>
      <c r="CY76" s="59"/>
      <c r="CZ76" s="59"/>
      <c r="DA76" s="59"/>
      <c r="DB76" s="59"/>
      <c r="DC76" s="59"/>
      <c r="DD76" s="59"/>
      <c r="DE76" s="59"/>
      <c r="DF76" s="59"/>
      <c r="DG76" s="59"/>
      <c r="DH76" s="59"/>
      <c r="DI76" s="59"/>
      <c r="DJ76" s="59"/>
      <c r="DK76" s="59"/>
      <c r="DL76" s="59"/>
      <c r="DM76" s="59"/>
      <c r="DN76" s="59"/>
      <c r="DO76" s="59"/>
      <c r="DP76" s="59"/>
      <c r="DQ76" s="59"/>
      <c r="DR76" s="59"/>
      <c r="DS76" s="59"/>
      <c r="DT76" s="59"/>
      <c r="DU76" s="59"/>
      <c r="DV76" s="59"/>
      <c r="DW76" s="59"/>
      <c r="DX76" s="59"/>
      <c r="DY76" s="59"/>
      <c r="DZ76" s="59"/>
      <c r="EA76" s="59"/>
      <c r="EB76" s="59"/>
      <c r="EC76" s="59"/>
      <c r="ED76" s="59"/>
      <c r="EE76" s="59"/>
      <c r="EF76" s="59"/>
      <c r="EG76" s="59"/>
      <c r="EH76" s="59"/>
      <c r="EI76" s="59"/>
      <c r="EJ76" s="59"/>
      <c r="EK76" s="59"/>
      <c r="EL76" s="59"/>
      <c r="EM76" s="59"/>
      <c r="EN76" s="59"/>
      <c r="EO76" s="59"/>
      <c r="EP76" s="59"/>
      <c r="EQ76" s="59"/>
      <c r="ER76" s="59"/>
      <c r="ES76" s="59"/>
      <c r="ET76" s="59"/>
      <c r="EU76" s="59"/>
      <c r="EV76" s="59"/>
      <c r="EW76" s="59"/>
      <c r="EX76" s="59"/>
      <c r="EY76" s="59"/>
      <c r="EZ76" s="59"/>
      <c r="FA76" s="59"/>
      <c r="FB76" s="59"/>
      <c r="FC76" s="59"/>
      <c r="FD76" s="59"/>
      <c r="FE76" s="59"/>
      <c r="FF76" s="59"/>
      <c r="FG76" s="59"/>
      <c r="FH76" s="59"/>
      <c r="FI76" s="59"/>
      <c r="FJ76" s="59"/>
      <c r="FK76" s="59"/>
      <c r="FL76" s="59"/>
      <c r="FM76" s="59"/>
      <c r="FN76" s="59"/>
      <c r="FO76" s="59"/>
      <c r="FP76" s="59"/>
      <c r="FQ76" s="59"/>
      <c r="FR76" s="59"/>
      <c r="FS76" s="59"/>
      <c r="FT76" s="59"/>
      <c r="FU76" s="59"/>
      <c r="FV76" s="59"/>
      <c r="FW76" s="59"/>
      <c r="FX76" s="59"/>
      <c r="FY76" s="59"/>
      <c r="FZ76" s="59"/>
      <c r="GA76" s="59"/>
      <c r="GB76" s="59"/>
      <c r="GC76" s="59"/>
      <c r="GD76" s="59"/>
      <c r="GE76" s="59"/>
      <c r="GF76" s="59"/>
      <c r="GG76" s="59"/>
      <c r="GH76" s="59"/>
      <c r="GI76" s="59"/>
      <c r="GJ76" s="59"/>
      <c r="GK76" s="59"/>
      <c r="GL76" s="59"/>
      <c r="GM76" s="59"/>
      <c r="GN76" s="59"/>
      <c r="GO76" s="59"/>
      <c r="GP76" s="59"/>
      <c r="GQ76" s="59"/>
      <c r="GR76" s="59"/>
      <c r="GS76" s="59"/>
      <c r="GT76" s="59"/>
      <c r="GU76" s="59"/>
      <c r="GV76" s="59"/>
      <c r="GW76" s="59"/>
      <c r="GX76" s="59"/>
      <c r="GY76" s="59"/>
      <c r="GZ76" s="59"/>
      <c r="HA76" s="59"/>
      <c r="HB76" s="59"/>
      <c r="HC76" s="59"/>
      <c r="HD76" s="59"/>
      <c r="HE76" s="59"/>
      <c r="HF76" s="59"/>
      <c r="HG76" s="59"/>
      <c r="HH76" s="59"/>
      <c r="HI76" s="59"/>
      <c r="HJ76" s="59"/>
      <c r="HK76" s="59"/>
      <c r="HL76" s="59"/>
      <c r="HM76" s="59"/>
      <c r="HN76" s="59"/>
      <c r="HO76" s="59"/>
      <c r="HP76" s="59"/>
      <c r="HQ76" s="59"/>
      <c r="HR76" s="59"/>
      <c r="HS76" s="59"/>
      <c r="HT76" s="59"/>
      <c r="HU76" s="59"/>
      <c r="HV76" s="59"/>
      <c r="HW76" s="59"/>
      <c r="HX76" s="59"/>
      <c r="HY76" s="59"/>
      <c r="HZ76" s="59"/>
      <c r="IA76" s="59"/>
      <c r="IB76" s="59"/>
      <c r="IC76" s="59"/>
      <c r="ID76" s="59"/>
      <c r="IE76" s="59"/>
      <c r="IF76" s="59"/>
      <c r="IG76" s="59"/>
      <c r="IH76" s="59"/>
      <c r="II76" s="59"/>
      <c r="IJ76" s="59"/>
      <c r="IK76" s="59"/>
      <c r="IL76" s="59"/>
      <c r="IM76" s="59"/>
      <c r="IN76" s="59"/>
      <c r="IO76" s="59"/>
      <c r="IP76" s="59"/>
      <c r="IQ76" s="59"/>
      <c r="IR76" s="59"/>
      <c r="IS76" s="59"/>
      <c r="IT76" s="59"/>
      <c r="IU76" s="59"/>
      <c r="IV76" s="59"/>
      <c r="IW76" s="59"/>
      <c r="IX76" s="59"/>
      <c r="IY76" s="59"/>
      <c r="IZ76" s="59"/>
      <c r="JA76" s="59"/>
      <c r="JB76" s="59"/>
      <c r="JC76" s="59"/>
      <c r="JD76" s="59"/>
      <c r="JE76" s="59"/>
      <c r="JF76" s="59"/>
      <c r="JG76" s="59"/>
      <c r="JH76" s="59"/>
      <c r="JI76" s="59"/>
    </row>
    <row r="77" spans="1:279" s="79" customFormat="1" ht="81.75" customHeight="1">
      <c r="A77" s="268">
        <f t="shared" si="1"/>
        <v>68</v>
      </c>
      <c r="B77" s="62">
        <v>44571</v>
      </c>
      <c r="C77" s="232" t="s">
        <v>271</v>
      </c>
      <c r="D77" s="232" t="s">
        <v>495</v>
      </c>
      <c r="E77" s="232" t="s">
        <v>171</v>
      </c>
      <c r="F77" s="64">
        <v>10005549715</v>
      </c>
      <c r="G77" s="65">
        <v>61914837</v>
      </c>
      <c r="H77" s="235" t="s">
        <v>192</v>
      </c>
      <c r="I77" s="234" t="s">
        <v>7</v>
      </c>
      <c r="J77" s="234" t="s">
        <v>7</v>
      </c>
      <c r="K77" s="234" t="s">
        <v>372</v>
      </c>
      <c r="L77" s="9">
        <v>208</v>
      </c>
      <c r="M77" s="9">
        <v>10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10">
        <v>26</v>
      </c>
      <c r="T77" s="68">
        <v>208</v>
      </c>
      <c r="U77" s="68">
        <v>15</v>
      </c>
      <c r="V77" s="68">
        <v>25</v>
      </c>
      <c r="W77" s="68"/>
      <c r="X77" s="68">
        <v>30</v>
      </c>
      <c r="Y77" s="69">
        <v>0</v>
      </c>
      <c r="Z77" s="68">
        <v>0</v>
      </c>
      <c r="AA77" s="69">
        <v>92.5</v>
      </c>
      <c r="AB77" s="68">
        <v>138.75</v>
      </c>
      <c r="AC77" s="69">
        <v>0</v>
      </c>
      <c r="AD77" s="68">
        <v>0</v>
      </c>
      <c r="AE77" s="69">
        <v>48</v>
      </c>
      <c r="AF77" s="68">
        <v>96</v>
      </c>
      <c r="AG77" s="69">
        <v>0</v>
      </c>
      <c r="AH77" s="68">
        <v>0</v>
      </c>
      <c r="AI77" s="70">
        <v>28</v>
      </c>
      <c r="AJ77" s="70">
        <v>27</v>
      </c>
      <c r="AK77" s="70">
        <v>108.5</v>
      </c>
      <c r="AL77" s="11">
        <v>218.5</v>
      </c>
      <c r="AM77" s="68">
        <v>54.625</v>
      </c>
      <c r="AN77" s="68"/>
      <c r="AO77" s="68"/>
      <c r="AP77" s="68"/>
      <c r="AQ77" s="68"/>
      <c r="AR77" s="71">
        <v>577.375</v>
      </c>
      <c r="AS77" s="72"/>
      <c r="AT77" s="72"/>
      <c r="AU77" s="68">
        <v>506.77241594022416</v>
      </c>
      <c r="AV77" s="68">
        <v>2029116.7534246575</v>
      </c>
      <c r="AW77" s="68">
        <v>3</v>
      </c>
      <c r="AX77" s="8">
        <v>450000</v>
      </c>
      <c r="AY77" s="73">
        <v>0.98797144636185696</v>
      </c>
      <c r="AZ77" s="73">
        <v>577.375</v>
      </c>
      <c r="BA77" s="14">
        <v>2318160.625</v>
      </c>
      <c r="BB77" s="14">
        <v>5.9775840597758405</v>
      </c>
      <c r="BC77" s="9">
        <v>570.40944449386234</v>
      </c>
      <c r="BD77" s="229">
        <v>100</v>
      </c>
      <c r="BE77" s="230">
        <v>470.40944449386234</v>
      </c>
      <c r="BF77" s="20">
        <v>470.41</v>
      </c>
      <c r="BG77" s="21">
        <v>0</v>
      </c>
      <c r="BH77" s="19"/>
      <c r="BI77" s="59"/>
      <c r="BJ77" s="59"/>
      <c r="BK77" s="59"/>
      <c r="BL77" s="59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59"/>
      <c r="CA77" s="59"/>
      <c r="CB77" s="59"/>
      <c r="CC77" s="59"/>
      <c r="CD77" s="59"/>
      <c r="CE77" s="59"/>
      <c r="CF77" s="59"/>
      <c r="CG77" s="59"/>
      <c r="CH77" s="59"/>
      <c r="CI77" s="59"/>
      <c r="CJ77" s="59"/>
      <c r="CK77" s="59"/>
      <c r="CL77" s="59"/>
      <c r="CM77" s="59"/>
      <c r="CN77" s="59"/>
      <c r="CO77" s="59"/>
      <c r="CP77" s="59"/>
      <c r="CQ77" s="59"/>
      <c r="CR77" s="59"/>
      <c r="CS77" s="59"/>
      <c r="CT77" s="59"/>
      <c r="CU77" s="59"/>
      <c r="CV77" s="59"/>
      <c r="CW77" s="59"/>
      <c r="CX77" s="59"/>
      <c r="CY77" s="59"/>
      <c r="CZ77" s="59"/>
      <c r="DA77" s="59"/>
      <c r="DB77" s="59"/>
      <c r="DC77" s="59"/>
      <c r="DD77" s="59"/>
      <c r="DE77" s="59"/>
      <c r="DF77" s="59"/>
      <c r="DG77" s="59"/>
      <c r="DH77" s="59"/>
      <c r="DI77" s="59"/>
      <c r="DJ77" s="59"/>
      <c r="DK77" s="59"/>
      <c r="DL77" s="59"/>
      <c r="DM77" s="59"/>
      <c r="DN77" s="59"/>
      <c r="DO77" s="59"/>
      <c r="DP77" s="59"/>
      <c r="DQ77" s="59"/>
      <c r="DR77" s="59"/>
      <c r="DS77" s="59"/>
      <c r="DT77" s="59"/>
      <c r="DU77" s="59"/>
      <c r="DV77" s="59"/>
      <c r="DW77" s="59"/>
      <c r="DX77" s="59"/>
      <c r="DY77" s="59"/>
      <c r="DZ77" s="59"/>
      <c r="EA77" s="59"/>
      <c r="EB77" s="59"/>
      <c r="EC77" s="59"/>
      <c r="ED77" s="59"/>
      <c r="EE77" s="59"/>
      <c r="EF77" s="59"/>
      <c r="EG77" s="59"/>
      <c r="EH77" s="59"/>
      <c r="EI77" s="59"/>
      <c r="EJ77" s="59"/>
      <c r="EK77" s="59"/>
      <c r="EL77" s="59"/>
      <c r="EM77" s="59"/>
      <c r="EN77" s="59"/>
      <c r="EO77" s="59"/>
      <c r="EP77" s="59"/>
      <c r="EQ77" s="59"/>
      <c r="ER77" s="59"/>
      <c r="ES77" s="59"/>
      <c r="ET77" s="59"/>
      <c r="EU77" s="59"/>
      <c r="EV77" s="59"/>
      <c r="EW77" s="59"/>
      <c r="EX77" s="59"/>
      <c r="EY77" s="59"/>
      <c r="EZ77" s="59"/>
      <c r="FA77" s="59"/>
      <c r="FB77" s="59"/>
      <c r="FC77" s="59"/>
      <c r="FD77" s="59"/>
      <c r="FE77" s="59"/>
      <c r="FF77" s="59"/>
      <c r="FG77" s="59"/>
      <c r="FH77" s="59"/>
      <c r="FI77" s="59"/>
      <c r="FJ77" s="59"/>
      <c r="FK77" s="59"/>
      <c r="FL77" s="59"/>
      <c r="FM77" s="59"/>
      <c r="FN77" s="59"/>
      <c r="FO77" s="59"/>
      <c r="FP77" s="59"/>
      <c r="FQ77" s="59"/>
      <c r="FR77" s="59"/>
      <c r="FS77" s="59"/>
      <c r="FT77" s="59"/>
      <c r="FU77" s="59"/>
      <c r="FV77" s="59"/>
      <c r="FW77" s="59"/>
      <c r="FX77" s="59"/>
      <c r="FY77" s="59"/>
      <c r="FZ77" s="59"/>
      <c r="GA77" s="59"/>
      <c r="GB77" s="59"/>
      <c r="GC77" s="59"/>
      <c r="GD77" s="59"/>
      <c r="GE77" s="59"/>
      <c r="GF77" s="59"/>
      <c r="GG77" s="59"/>
      <c r="GH77" s="59"/>
      <c r="GI77" s="59"/>
      <c r="GJ77" s="59"/>
      <c r="GK77" s="59"/>
      <c r="GL77" s="59"/>
      <c r="GM77" s="59"/>
      <c r="GN77" s="59"/>
      <c r="GO77" s="59"/>
      <c r="GP77" s="59"/>
      <c r="GQ77" s="59"/>
      <c r="GR77" s="59"/>
      <c r="GS77" s="59"/>
      <c r="GT77" s="59"/>
      <c r="GU77" s="59"/>
      <c r="GV77" s="59"/>
      <c r="GW77" s="59"/>
      <c r="GX77" s="59"/>
      <c r="GY77" s="59"/>
      <c r="GZ77" s="59"/>
      <c r="HA77" s="59"/>
      <c r="HB77" s="59"/>
      <c r="HC77" s="59"/>
      <c r="HD77" s="59"/>
      <c r="HE77" s="59"/>
      <c r="HF77" s="59"/>
      <c r="HG77" s="59"/>
      <c r="HH77" s="59"/>
      <c r="HI77" s="59"/>
      <c r="HJ77" s="59"/>
      <c r="HK77" s="59"/>
      <c r="HL77" s="59"/>
      <c r="HM77" s="59"/>
      <c r="HN77" s="59"/>
      <c r="HO77" s="59"/>
      <c r="HP77" s="59"/>
      <c r="HQ77" s="59"/>
      <c r="HR77" s="59"/>
      <c r="HS77" s="59"/>
      <c r="HT77" s="59"/>
      <c r="HU77" s="59"/>
      <c r="HV77" s="59"/>
      <c r="HW77" s="59"/>
      <c r="HX77" s="59"/>
      <c r="HY77" s="59"/>
      <c r="HZ77" s="59"/>
      <c r="IA77" s="59"/>
      <c r="IB77" s="59"/>
      <c r="IC77" s="59"/>
      <c r="ID77" s="59"/>
      <c r="IE77" s="59"/>
      <c r="IF77" s="59"/>
      <c r="IG77" s="59"/>
      <c r="IH77" s="59"/>
      <c r="II77" s="59"/>
      <c r="IJ77" s="59"/>
      <c r="IK77" s="59"/>
      <c r="IL77" s="59"/>
      <c r="IM77" s="59"/>
      <c r="IN77" s="59"/>
      <c r="IO77" s="59"/>
      <c r="IP77" s="59"/>
      <c r="IQ77" s="59"/>
      <c r="IR77" s="59"/>
      <c r="IS77" s="59"/>
      <c r="IT77" s="59"/>
      <c r="IU77" s="59"/>
      <c r="IV77" s="59"/>
      <c r="IW77" s="59"/>
      <c r="IX77" s="59"/>
      <c r="IY77" s="59"/>
      <c r="IZ77" s="59"/>
      <c r="JA77" s="59"/>
      <c r="JB77" s="59"/>
      <c r="JC77" s="59"/>
      <c r="JD77" s="59"/>
      <c r="JE77" s="59"/>
      <c r="JF77" s="59"/>
      <c r="JG77" s="59"/>
      <c r="JH77" s="59"/>
      <c r="JI77" s="59"/>
    </row>
    <row r="78" spans="1:279" s="79" customFormat="1" ht="81.75" customHeight="1">
      <c r="A78" s="268">
        <f t="shared" si="1"/>
        <v>69</v>
      </c>
      <c r="B78" s="62">
        <v>44636</v>
      </c>
      <c r="C78" s="232" t="s">
        <v>269</v>
      </c>
      <c r="D78" s="232" t="s">
        <v>496</v>
      </c>
      <c r="E78" s="232" t="s">
        <v>169</v>
      </c>
      <c r="F78" s="64" t="s">
        <v>497</v>
      </c>
      <c r="G78" s="65">
        <v>160288076</v>
      </c>
      <c r="H78" s="235" t="s">
        <v>192</v>
      </c>
      <c r="I78" s="234" t="s">
        <v>7</v>
      </c>
      <c r="J78" s="234" t="s">
        <v>7</v>
      </c>
      <c r="K78" s="234" t="s">
        <v>372</v>
      </c>
      <c r="L78" s="9">
        <v>208</v>
      </c>
      <c r="M78" s="9">
        <v>10</v>
      </c>
      <c r="N78" s="9">
        <v>6</v>
      </c>
      <c r="O78" s="9">
        <v>0</v>
      </c>
      <c r="P78" s="9">
        <v>0</v>
      </c>
      <c r="Q78" s="9">
        <v>0</v>
      </c>
      <c r="R78" s="9">
        <v>0</v>
      </c>
      <c r="S78" s="10">
        <v>26</v>
      </c>
      <c r="T78" s="68">
        <v>208</v>
      </c>
      <c r="U78" s="68">
        <v>15</v>
      </c>
      <c r="V78" s="68"/>
      <c r="W78" s="68"/>
      <c r="X78" s="68">
        <v>20</v>
      </c>
      <c r="Y78" s="69">
        <v>0</v>
      </c>
      <c r="Z78" s="68">
        <v>0</v>
      </c>
      <c r="AA78" s="69">
        <v>68.5</v>
      </c>
      <c r="AB78" s="68">
        <v>102.75</v>
      </c>
      <c r="AC78" s="69">
        <v>0</v>
      </c>
      <c r="AD78" s="68">
        <v>0</v>
      </c>
      <c r="AE78" s="69">
        <v>36</v>
      </c>
      <c r="AF78" s="68">
        <v>72</v>
      </c>
      <c r="AG78" s="69">
        <v>0</v>
      </c>
      <c r="AH78" s="68">
        <v>0</v>
      </c>
      <c r="AI78" s="70">
        <v>21</v>
      </c>
      <c r="AJ78" s="70">
        <v>20</v>
      </c>
      <c r="AK78" s="70">
        <v>80.5</v>
      </c>
      <c r="AL78" s="11">
        <v>162.5</v>
      </c>
      <c r="AM78" s="68">
        <v>40.625</v>
      </c>
      <c r="AN78" s="68"/>
      <c r="AO78" s="68"/>
      <c r="AP78" s="68"/>
      <c r="AQ78" s="68"/>
      <c r="AR78" s="71">
        <v>468.375</v>
      </c>
      <c r="AS78" s="72">
        <v>-80.656605234900809</v>
      </c>
      <c r="AT78" s="72">
        <v>69.902391203580692</v>
      </c>
      <c r="AU78" s="68">
        <v>411.77241594022416</v>
      </c>
      <c r="AV78" s="68">
        <v>1648736.7534246575</v>
      </c>
      <c r="AW78" s="68">
        <v>0</v>
      </c>
      <c r="AX78" s="8">
        <v>0</v>
      </c>
      <c r="AY78" s="73">
        <v>1.8573520657424765</v>
      </c>
      <c r="AZ78" s="73">
        <v>538.27739120358069</v>
      </c>
      <c r="BA78" s="14">
        <v>2161183.7256823764</v>
      </c>
      <c r="BB78" s="14">
        <v>5.9775840597758405</v>
      </c>
      <c r="BC78" s="9">
        <v>530.44245507806238</v>
      </c>
      <c r="BD78" s="229">
        <v>100</v>
      </c>
      <c r="BE78" s="230">
        <v>430.44245507806238</v>
      </c>
      <c r="BF78" s="20">
        <v>430.44</v>
      </c>
      <c r="BG78" s="21">
        <v>0</v>
      </c>
      <c r="BH78" s="19"/>
      <c r="BI78" s="59"/>
      <c r="BJ78" s="59"/>
      <c r="BK78" s="59"/>
      <c r="BL78" s="59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59"/>
      <c r="CA78" s="59"/>
      <c r="CB78" s="59"/>
      <c r="CC78" s="59"/>
      <c r="CD78" s="59"/>
      <c r="CE78" s="59"/>
      <c r="CF78" s="59"/>
      <c r="CG78" s="59"/>
      <c r="CH78" s="59"/>
      <c r="CI78" s="59"/>
      <c r="CJ78" s="59"/>
      <c r="CK78" s="59"/>
      <c r="CL78" s="59"/>
      <c r="CM78" s="59"/>
      <c r="CN78" s="59"/>
      <c r="CO78" s="59"/>
      <c r="CP78" s="59"/>
      <c r="CQ78" s="59"/>
      <c r="CR78" s="59"/>
      <c r="CS78" s="59"/>
      <c r="CT78" s="59"/>
      <c r="CU78" s="59"/>
      <c r="CV78" s="59"/>
      <c r="CW78" s="59"/>
      <c r="CX78" s="59"/>
      <c r="CY78" s="59"/>
      <c r="CZ78" s="59"/>
      <c r="DA78" s="59"/>
      <c r="DB78" s="59"/>
      <c r="DC78" s="59"/>
      <c r="DD78" s="59"/>
      <c r="DE78" s="59"/>
      <c r="DF78" s="59"/>
      <c r="DG78" s="59"/>
      <c r="DH78" s="59"/>
      <c r="DI78" s="59"/>
      <c r="DJ78" s="59"/>
      <c r="DK78" s="59"/>
      <c r="DL78" s="59"/>
      <c r="DM78" s="59"/>
      <c r="DN78" s="59"/>
      <c r="DO78" s="59"/>
      <c r="DP78" s="59"/>
      <c r="DQ78" s="59"/>
      <c r="DR78" s="59"/>
      <c r="DS78" s="59"/>
      <c r="DT78" s="59"/>
      <c r="DU78" s="59"/>
      <c r="DV78" s="59"/>
      <c r="DW78" s="59"/>
      <c r="DX78" s="59"/>
      <c r="DY78" s="59"/>
      <c r="DZ78" s="59"/>
      <c r="EA78" s="59"/>
      <c r="EB78" s="59"/>
      <c r="EC78" s="59"/>
      <c r="ED78" s="59"/>
      <c r="EE78" s="59"/>
      <c r="EF78" s="59"/>
      <c r="EG78" s="59"/>
      <c r="EH78" s="59"/>
      <c r="EI78" s="59"/>
      <c r="EJ78" s="59"/>
      <c r="EK78" s="59"/>
      <c r="EL78" s="59"/>
      <c r="EM78" s="59"/>
      <c r="EN78" s="59"/>
      <c r="EO78" s="59"/>
      <c r="EP78" s="59"/>
      <c r="EQ78" s="59"/>
      <c r="ER78" s="59"/>
      <c r="ES78" s="59"/>
      <c r="ET78" s="59"/>
      <c r="EU78" s="59"/>
      <c r="EV78" s="59"/>
      <c r="EW78" s="59"/>
      <c r="EX78" s="59"/>
      <c r="EY78" s="59"/>
      <c r="EZ78" s="59"/>
      <c r="FA78" s="59"/>
      <c r="FB78" s="59"/>
      <c r="FC78" s="59"/>
      <c r="FD78" s="59"/>
      <c r="FE78" s="59"/>
      <c r="FF78" s="59"/>
      <c r="FG78" s="59"/>
      <c r="FH78" s="59"/>
      <c r="FI78" s="59"/>
      <c r="FJ78" s="59"/>
      <c r="FK78" s="59"/>
      <c r="FL78" s="59"/>
      <c r="FM78" s="59"/>
      <c r="FN78" s="59"/>
      <c r="FO78" s="59"/>
      <c r="FP78" s="59"/>
      <c r="FQ78" s="59"/>
      <c r="FR78" s="59"/>
      <c r="FS78" s="59"/>
      <c r="FT78" s="59"/>
      <c r="FU78" s="59"/>
      <c r="FV78" s="59"/>
      <c r="FW78" s="59"/>
      <c r="FX78" s="59"/>
      <c r="FY78" s="59"/>
      <c r="FZ78" s="59"/>
      <c r="GA78" s="59"/>
      <c r="GB78" s="59"/>
      <c r="GC78" s="59"/>
      <c r="GD78" s="59"/>
      <c r="GE78" s="59"/>
      <c r="GF78" s="59"/>
      <c r="GG78" s="59"/>
      <c r="GH78" s="59"/>
      <c r="GI78" s="59"/>
      <c r="GJ78" s="59"/>
      <c r="GK78" s="59"/>
      <c r="GL78" s="59"/>
      <c r="GM78" s="59"/>
      <c r="GN78" s="59"/>
      <c r="GO78" s="59"/>
      <c r="GP78" s="59"/>
      <c r="GQ78" s="59"/>
      <c r="GR78" s="59"/>
      <c r="GS78" s="59"/>
      <c r="GT78" s="59"/>
      <c r="GU78" s="59"/>
      <c r="GV78" s="59"/>
      <c r="GW78" s="59"/>
      <c r="GX78" s="59"/>
      <c r="GY78" s="59"/>
      <c r="GZ78" s="59"/>
      <c r="HA78" s="59"/>
      <c r="HB78" s="59"/>
      <c r="HC78" s="59"/>
      <c r="HD78" s="59"/>
      <c r="HE78" s="59"/>
      <c r="HF78" s="59"/>
      <c r="HG78" s="59"/>
      <c r="HH78" s="59"/>
      <c r="HI78" s="59"/>
      <c r="HJ78" s="59"/>
      <c r="HK78" s="59"/>
      <c r="HL78" s="59"/>
      <c r="HM78" s="59"/>
      <c r="HN78" s="59"/>
      <c r="HO78" s="59"/>
      <c r="HP78" s="59"/>
      <c r="HQ78" s="59"/>
      <c r="HR78" s="59"/>
      <c r="HS78" s="59"/>
      <c r="HT78" s="59"/>
      <c r="HU78" s="59"/>
      <c r="HV78" s="59"/>
      <c r="HW78" s="59"/>
      <c r="HX78" s="59"/>
      <c r="HY78" s="59"/>
      <c r="HZ78" s="59"/>
      <c r="IA78" s="59"/>
      <c r="IB78" s="59"/>
      <c r="IC78" s="59"/>
      <c r="ID78" s="59"/>
      <c r="IE78" s="59"/>
      <c r="IF78" s="59"/>
      <c r="IG78" s="59"/>
      <c r="IH78" s="59"/>
      <c r="II78" s="59"/>
      <c r="IJ78" s="59"/>
      <c r="IK78" s="59"/>
      <c r="IL78" s="59"/>
      <c r="IM78" s="59"/>
      <c r="IN78" s="59"/>
      <c r="IO78" s="59"/>
      <c r="IP78" s="59"/>
      <c r="IQ78" s="59"/>
      <c r="IR78" s="59"/>
      <c r="IS78" s="59"/>
      <c r="IT78" s="59"/>
      <c r="IU78" s="59"/>
      <c r="IV78" s="59"/>
      <c r="IW78" s="59"/>
      <c r="IX78" s="59"/>
      <c r="IY78" s="59"/>
      <c r="IZ78" s="59"/>
      <c r="JA78" s="59"/>
      <c r="JB78" s="59"/>
      <c r="JC78" s="59"/>
      <c r="JD78" s="59"/>
      <c r="JE78" s="59"/>
      <c r="JF78" s="59"/>
      <c r="JG78" s="59"/>
      <c r="JH78" s="59"/>
      <c r="JI78" s="59"/>
    </row>
    <row r="79" spans="1:279" s="79" customFormat="1" ht="81.75" customHeight="1">
      <c r="A79" s="268">
        <f t="shared" si="1"/>
        <v>70</v>
      </c>
      <c r="B79" s="62">
        <v>44698</v>
      </c>
      <c r="C79" s="232" t="s">
        <v>270</v>
      </c>
      <c r="D79" s="232" t="s">
        <v>498</v>
      </c>
      <c r="E79" s="232" t="s">
        <v>170</v>
      </c>
      <c r="F79" s="64" t="s">
        <v>499</v>
      </c>
      <c r="G79" s="65">
        <v>180992037</v>
      </c>
      <c r="H79" s="235" t="s">
        <v>192</v>
      </c>
      <c r="I79" s="234" t="s">
        <v>7</v>
      </c>
      <c r="J79" s="234" t="s">
        <v>7</v>
      </c>
      <c r="K79" s="234" t="s">
        <v>372</v>
      </c>
      <c r="L79" s="9">
        <v>208</v>
      </c>
      <c r="M79" s="9">
        <v>10</v>
      </c>
      <c r="N79" s="9">
        <v>0.5</v>
      </c>
      <c r="O79" s="9">
        <v>0</v>
      </c>
      <c r="P79" s="9">
        <v>0</v>
      </c>
      <c r="Q79" s="9">
        <v>0</v>
      </c>
      <c r="R79" s="9">
        <v>0</v>
      </c>
      <c r="S79" s="10">
        <v>26</v>
      </c>
      <c r="T79" s="68">
        <v>208</v>
      </c>
      <c r="U79" s="68">
        <v>15</v>
      </c>
      <c r="V79" s="68"/>
      <c r="W79" s="68"/>
      <c r="X79" s="68">
        <v>20</v>
      </c>
      <c r="Y79" s="69">
        <v>92</v>
      </c>
      <c r="Z79" s="68">
        <v>27.599999999999998</v>
      </c>
      <c r="AA79" s="69">
        <v>0</v>
      </c>
      <c r="AB79" s="68">
        <v>0</v>
      </c>
      <c r="AC79" s="69">
        <v>94</v>
      </c>
      <c r="AD79" s="68">
        <v>188</v>
      </c>
      <c r="AE79" s="69">
        <v>47</v>
      </c>
      <c r="AF79" s="68">
        <v>94</v>
      </c>
      <c r="AG79" s="69">
        <v>0</v>
      </c>
      <c r="AH79" s="68">
        <v>0</v>
      </c>
      <c r="AI79" s="70">
        <v>27.5</v>
      </c>
      <c r="AJ79" s="70">
        <v>28</v>
      </c>
      <c r="AK79" s="70">
        <v>109</v>
      </c>
      <c r="AL79" s="11">
        <v>220</v>
      </c>
      <c r="AM79" s="68">
        <v>55</v>
      </c>
      <c r="AN79" s="68"/>
      <c r="AO79" s="68"/>
      <c r="AP79" s="68"/>
      <c r="AQ79" s="68"/>
      <c r="AR79" s="71">
        <v>617.6</v>
      </c>
      <c r="AS79" s="72"/>
      <c r="AT79" s="72"/>
      <c r="AU79" s="68">
        <v>546.62241594022419</v>
      </c>
      <c r="AV79" s="68">
        <v>2188676.1534246574</v>
      </c>
      <c r="AW79" s="68">
        <v>0</v>
      </c>
      <c r="AX79" s="8">
        <v>0</v>
      </c>
      <c r="AY79" s="73">
        <v>10.95594788772871</v>
      </c>
      <c r="AZ79" s="73">
        <v>617.6</v>
      </c>
      <c r="BA79" s="14">
        <v>2479664</v>
      </c>
      <c r="BB79" s="14">
        <v>5.9775840597758405</v>
      </c>
      <c r="BC79" s="9">
        <v>600.66646805249547</v>
      </c>
      <c r="BD79" s="229">
        <v>100</v>
      </c>
      <c r="BE79" s="230">
        <v>500.66646805249547</v>
      </c>
      <c r="BF79" s="20">
        <v>500.67</v>
      </c>
      <c r="BG79" s="21">
        <v>0</v>
      </c>
      <c r="BH79" s="19"/>
      <c r="BI79" s="59"/>
      <c r="BJ79" s="59"/>
      <c r="BK79" s="59"/>
      <c r="BL79" s="59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59"/>
      <c r="CA79" s="59"/>
      <c r="CB79" s="59"/>
      <c r="CC79" s="59"/>
      <c r="CD79" s="59"/>
      <c r="CE79" s="59"/>
      <c r="CF79" s="59"/>
      <c r="CG79" s="59"/>
      <c r="CH79" s="59"/>
      <c r="CI79" s="59"/>
      <c r="CJ79" s="59"/>
      <c r="CK79" s="59"/>
      <c r="CL79" s="59"/>
      <c r="CM79" s="59"/>
      <c r="CN79" s="59"/>
      <c r="CO79" s="59"/>
      <c r="CP79" s="59"/>
      <c r="CQ79" s="59"/>
      <c r="CR79" s="59"/>
      <c r="CS79" s="59"/>
      <c r="CT79" s="59"/>
      <c r="CU79" s="59"/>
      <c r="CV79" s="59"/>
      <c r="CW79" s="59"/>
      <c r="CX79" s="59"/>
      <c r="CY79" s="59"/>
      <c r="CZ79" s="59"/>
      <c r="DA79" s="59"/>
      <c r="DB79" s="59"/>
      <c r="DC79" s="59"/>
      <c r="DD79" s="59"/>
      <c r="DE79" s="59"/>
      <c r="DF79" s="59"/>
      <c r="DG79" s="59"/>
      <c r="DH79" s="59"/>
      <c r="DI79" s="59"/>
      <c r="DJ79" s="59"/>
      <c r="DK79" s="59"/>
      <c r="DL79" s="59"/>
      <c r="DM79" s="59"/>
      <c r="DN79" s="59"/>
      <c r="DO79" s="59"/>
      <c r="DP79" s="59"/>
      <c r="DQ79" s="59"/>
      <c r="DR79" s="59"/>
      <c r="DS79" s="59"/>
      <c r="DT79" s="59"/>
      <c r="DU79" s="59"/>
      <c r="DV79" s="59"/>
      <c r="DW79" s="59"/>
      <c r="DX79" s="59"/>
      <c r="DY79" s="59"/>
      <c r="DZ79" s="59"/>
      <c r="EA79" s="59"/>
      <c r="EB79" s="59"/>
      <c r="EC79" s="59"/>
      <c r="ED79" s="59"/>
      <c r="EE79" s="59"/>
      <c r="EF79" s="59"/>
      <c r="EG79" s="59"/>
      <c r="EH79" s="59"/>
      <c r="EI79" s="59"/>
      <c r="EJ79" s="59"/>
      <c r="EK79" s="59"/>
      <c r="EL79" s="59"/>
      <c r="EM79" s="59"/>
      <c r="EN79" s="59"/>
      <c r="EO79" s="59"/>
      <c r="EP79" s="59"/>
      <c r="EQ79" s="59"/>
      <c r="ER79" s="59"/>
      <c r="ES79" s="59"/>
      <c r="ET79" s="59"/>
      <c r="EU79" s="59"/>
      <c r="EV79" s="59"/>
      <c r="EW79" s="59"/>
      <c r="EX79" s="59"/>
      <c r="EY79" s="59"/>
      <c r="EZ79" s="59"/>
      <c r="FA79" s="59"/>
      <c r="FB79" s="59"/>
      <c r="FC79" s="59"/>
      <c r="FD79" s="59"/>
      <c r="FE79" s="59"/>
      <c r="FF79" s="59"/>
      <c r="FG79" s="59"/>
      <c r="FH79" s="59"/>
      <c r="FI79" s="59"/>
      <c r="FJ79" s="59"/>
      <c r="FK79" s="59"/>
      <c r="FL79" s="59"/>
      <c r="FM79" s="59"/>
      <c r="FN79" s="59"/>
      <c r="FO79" s="59"/>
      <c r="FP79" s="59"/>
      <c r="FQ79" s="59"/>
      <c r="FR79" s="59"/>
      <c r="FS79" s="59"/>
      <c r="FT79" s="59"/>
      <c r="FU79" s="59"/>
      <c r="FV79" s="59"/>
      <c r="FW79" s="59"/>
      <c r="FX79" s="59"/>
      <c r="FY79" s="59"/>
      <c r="FZ79" s="59"/>
      <c r="GA79" s="59"/>
      <c r="GB79" s="59"/>
      <c r="GC79" s="59"/>
      <c r="GD79" s="59"/>
      <c r="GE79" s="59"/>
      <c r="GF79" s="59"/>
      <c r="GG79" s="59"/>
      <c r="GH79" s="59"/>
      <c r="GI79" s="59"/>
      <c r="GJ79" s="59"/>
      <c r="GK79" s="59"/>
      <c r="GL79" s="59"/>
      <c r="GM79" s="59"/>
      <c r="GN79" s="59"/>
      <c r="GO79" s="59"/>
      <c r="GP79" s="59"/>
      <c r="GQ79" s="59"/>
      <c r="GR79" s="59"/>
      <c r="GS79" s="59"/>
      <c r="GT79" s="59"/>
      <c r="GU79" s="59"/>
      <c r="GV79" s="59"/>
      <c r="GW79" s="59"/>
      <c r="GX79" s="59"/>
      <c r="GY79" s="59"/>
      <c r="GZ79" s="59"/>
      <c r="HA79" s="59"/>
      <c r="HB79" s="59"/>
      <c r="HC79" s="59"/>
      <c r="HD79" s="59"/>
      <c r="HE79" s="59"/>
      <c r="HF79" s="59"/>
      <c r="HG79" s="59"/>
      <c r="HH79" s="59"/>
      <c r="HI79" s="59"/>
      <c r="HJ79" s="59"/>
      <c r="HK79" s="59"/>
      <c r="HL79" s="59"/>
      <c r="HM79" s="59"/>
      <c r="HN79" s="59"/>
      <c r="HO79" s="59"/>
      <c r="HP79" s="59"/>
      <c r="HQ79" s="59"/>
      <c r="HR79" s="59"/>
      <c r="HS79" s="59"/>
      <c r="HT79" s="59"/>
      <c r="HU79" s="59"/>
      <c r="HV79" s="59"/>
      <c r="HW79" s="59"/>
      <c r="HX79" s="59"/>
      <c r="HY79" s="59"/>
      <c r="HZ79" s="59"/>
      <c r="IA79" s="59"/>
      <c r="IB79" s="59"/>
      <c r="IC79" s="59"/>
      <c r="ID79" s="59"/>
      <c r="IE79" s="59"/>
      <c r="IF79" s="59"/>
      <c r="IG79" s="59"/>
      <c r="IH79" s="59"/>
      <c r="II79" s="59"/>
      <c r="IJ79" s="59"/>
      <c r="IK79" s="59"/>
      <c r="IL79" s="59"/>
      <c r="IM79" s="59"/>
      <c r="IN79" s="59"/>
      <c r="IO79" s="59"/>
      <c r="IP79" s="59"/>
      <c r="IQ79" s="59"/>
      <c r="IR79" s="59"/>
      <c r="IS79" s="59"/>
      <c r="IT79" s="59"/>
      <c r="IU79" s="59"/>
      <c r="IV79" s="59"/>
      <c r="IW79" s="59"/>
      <c r="IX79" s="59"/>
      <c r="IY79" s="59"/>
      <c r="IZ79" s="59"/>
      <c r="JA79" s="59"/>
      <c r="JB79" s="59"/>
      <c r="JC79" s="59"/>
      <c r="JD79" s="59"/>
      <c r="JE79" s="59"/>
      <c r="JF79" s="59"/>
      <c r="JG79" s="59"/>
      <c r="JH79" s="59"/>
      <c r="JI79" s="59"/>
    </row>
    <row r="80" spans="1:279" s="79" customFormat="1" ht="81.75" customHeight="1">
      <c r="A80" s="268">
        <f t="shared" si="1"/>
        <v>71</v>
      </c>
      <c r="B80" s="62">
        <v>44776</v>
      </c>
      <c r="C80" s="232" t="s">
        <v>272</v>
      </c>
      <c r="D80" s="232" t="s">
        <v>500</v>
      </c>
      <c r="E80" s="232" t="s">
        <v>172</v>
      </c>
      <c r="F80" s="64" t="s">
        <v>501</v>
      </c>
      <c r="G80" s="65">
        <v>101017201</v>
      </c>
      <c r="H80" s="235" t="s">
        <v>196</v>
      </c>
      <c r="I80" s="234" t="s">
        <v>7</v>
      </c>
      <c r="J80" s="234" t="s">
        <v>7</v>
      </c>
      <c r="K80" s="234" t="s">
        <v>372</v>
      </c>
      <c r="L80" s="9">
        <v>208</v>
      </c>
      <c r="M80" s="9">
        <v>10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10">
        <v>26</v>
      </c>
      <c r="T80" s="68">
        <v>208</v>
      </c>
      <c r="U80" s="68">
        <v>15</v>
      </c>
      <c r="V80" s="68"/>
      <c r="W80" s="68"/>
      <c r="X80" s="68">
        <v>20</v>
      </c>
      <c r="Y80" s="69">
        <v>96</v>
      </c>
      <c r="Z80" s="68">
        <v>28.799999999999997</v>
      </c>
      <c r="AA80" s="69">
        <v>0</v>
      </c>
      <c r="AB80" s="68">
        <v>0</v>
      </c>
      <c r="AC80" s="69">
        <v>93</v>
      </c>
      <c r="AD80" s="68">
        <v>186</v>
      </c>
      <c r="AE80" s="69">
        <v>48</v>
      </c>
      <c r="AF80" s="68">
        <v>96</v>
      </c>
      <c r="AG80" s="69">
        <v>0</v>
      </c>
      <c r="AH80" s="68">
        <v>0</v>
      </c>
      <c r="AI80" s="70">
        <v>28</v>
      </c>
      <c r="AJ80" s="70">
        <v>27</v>
      </c>
      <c r="AK80" s="70">
        <v>109</v>
      </c>
      <c r="AL80" s="11">
        <v>219</v>
      </c>
      <c r="AM80" s="68">
        <v>54.75</v>
      </c>
      <c r="AN80" s="68"/>
      <c r="AO80" s="68"/>
      <c r="AP80" s="68"/>
      <c r="AQ80" s="68"/>
      <c r="AR80" s="71">
        <v>618.54999999999995</v>
      </c>
      <c r="AS80" s="72"/>
      <c r="AT80" s="72"/>
      <c r="AU80" s="68">
        <v>547.82241594022412</v>
      </c>
      <c r="AV80" s="68">
        <v>2193480.9534246572</v>
      </c>
      <c r="AW80" s="68">
        <v>2</v>
      </c>
      <c r="AX80" s="8">
        <v>300000</v>
      </c>
      <c r="AY80" s="73">
        <v>4.9135983194887283</v>
      </c>
      <c r="AZ80" s="73">
        <v>618.54999999999995</v>
      </c>
      <c r="BA80" s="14">
        <v>2483478.25</v>
      </c>
      <c r="BB80" s="14">
        <v>5.9775840597758405</v>
      </c>
      <c r="BC80" s="9">
        <v>607.65881762073536</v>
      </c>
      <c r="BD80" s="229">
        <v>100</v>
      </c>
      <c r="BE80" s="230">
        <v>507.65881762073536</v>
      </c>
      <c r="BF80" s="20">
        <v>507.66</v>
      </c>
      <c r="BG80" s="21">
        <v>0</v>
      </c>
      <c r="BH80" s="19"/>
      <c r="BI80" s="59"/>
      <c r="BJ80" s="59"/>
      <c r="BK80" s="59"/>
      <c r="BL80" s="59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59"/>
      <c r="CA80" s="59"/>
      <c r="CB80" s="59"/>
      <c r="CC80" s="59"/>
      <c r="CD80" s="59"/>
      <c r="CE80" s="59"/>
      <c r="CF80" s="59"/>
      <c r="CG80" s="59"/>
      <c r="CH80" s="59"/>
      <c r="CI80" s="59"/>
      <c r="CJ80" s="59"/>
      <c r="CK80" s="59"/>
      <c r="CL80" s="59"/>
      <c r="CM80" s="59"/>
      <c r="CN80" s="59"/>
      <c r="CO80" s="59"/>
      <c r="CP80" s="59"/>
      <c r="CQ80" s="59"/>
      <c r="CR80" s="59"/>
      <c r="CS80" s="59"/>
      <c r="CT80" s="59"/>
      <c r="CU80" s="59"/>
      <c r="CV80" s="59"/>
      <c r="CW80" s="59"/>
      <c r="CX80" s="59"/>
      <c r="CY80" s="59"/>
      <c r="CZ80" s="59"/>
      <c r="DA80" s="59"/>
      <c r="DB80" s="59"/>
      <c r="DC80" s="59"/>
      <c r="DD80" s="59"/>
      <c r="DE80" s="59"/>
      <c r="DF80" s="59"/>
      <c r="DG80" s="59"/>
      <c r="DH80" s="59"/>
      <c r="DI80" s="59"/>
      <c r="DJ80" s="59"/>
      <c r="DK80" s="59"/>
      <c r="DL80" s="59"/>
      <c r="DM80" s="59"/>
      <c r="DN80" s="59"/>
      <c r="DO80" s="59"/>
      <c r="DP80" s="59"/>
      <c r="DQ80" s="59"/>
      <c r="DR80" s="59"/>
      <c r="DS80" s="59"/>
      <c r="DT80" s="59"/>
      <c r="DU80" s="59"/>
      <c r="DV80" s="59"/>
      <c r="DW80" s="59"/>
      <c r="DX80" s="59"/>
      <c r="DY80" s="59"/>
      <c r="DZ80" s="59"/>
      <c r="EA80" s="59"/>
      <c r="EB80" s="59"/>
      <c r="EC80" s="59"/>
      <c r="ED80" s="59"/>
      <c r="EE80" s="59"/>
      <c r="EF80" s="59"/>
      <c r="EG80" s="59"/>
      <c r="EH80" s="59"/>
      <c r="EI80" s="59"/>
      <c r="EJ80" s="59"/>
      <c r="EK80" s="59"/>
      <c r="EL80" s="59"/>
      <c r="EM80" s="59"/>
      <c r="EN80" s="59"/>
      <c r="EO80" s="59"/>
      <c r="EP80" s="59"/>
      <c r="EQ80" s="59"/>
      <c r="ER80" s="59"/>
      <c r="ES80" s="59"/>
      <c r="ET80" s="59"/>
      <c r="EU80" s="59"/>
      <c r="EV80" s="59"/>
      <c r="EW80" s="59"/>
      <c r="EX80" s="59"/>
      <c r="EY80" s="59"/>
      <c r="EZ80" s="59"/>
      <c r="FA80" s="59"/>
      <c r="FB80" s="59"/>
      <c r="FC80" s="59"/>
      <c r="FD80" s="59"/>
      <c r="FE80" s="59"/>
      <c r="FF80" s="59"/>
      <c r="FG80" s="59"/>
      <c r="FH80" s="59"/>
      <c r="FI80" s="59"/>
      <c r="FJ80" s="59"/>
      <c r="FK80" s="59"/>
      <c r="FL80" s="59"/>
      <c r="FM80" s="59"/>
      <c r="FN80" s="59"/>
      <c r="FO80" s="59"/>
      <c r="FP80" s="59"/>
      <c r="FQ80" s="59"/>
      <c r="FR80" s="59"/>
      <c r="FS80" s="59"/>
      <c r="FT80" s="59"/>
      <c r="FU80" s="59"/>
      <c r="FV80" s="59"/>
      <c r="FW80" s="59"/>
      <c r="FX80" s="59"/>
      <c r="FY80" s="59"/>
      <c r="FZ80" s="59"/>
      <c r="GA80" s="59"/>
      <c r="GB80" s="59"/>
      <c r="GC80" s="59"/>
      <c r="GD80" s="59"/>
      <c r="GE80" s="59"/>
      <c r="GF80" s="59"/>
      <c r="GG80" s="59"/>
      <c r="GH80" s="59"/>
      <c r="GI80" s="59"/>
      <c r="GJ80" s="59"/>
      <c r="GK80" s="59"/>
      <c r="GL80" s="59"/>
      <c r="GM80" s="59"/>
      <c r="GN80" s="59"/>
      <c r="GO80" s="59"/>
      <c r="GP80" s="59"/>
      <c r="GQ80" s="59"/>
      <c r="GR80" s="59"/>
      <c r="GS80" s="59"/>
      <c r="GT80" s="59"/>
      <c r="GU80" s="59"/>
      <c r="GV80" s="59"/>
      <c r="GW80" s="59"/>
      <c r="GX80" s="59"/>
      <c r="GY80" s="59"/>
      <c r="GZ80" s="59"/>
      <c r="HA80" s="59"/>
      <c r="HB80" s="59"/>
      <c r="HC80" s="59"/>
      <c r="HD80" s="59"/>
      <c r="HE80" s="59"/>
      <c r="HF80" s="59"/>
      <c r="HG80" s="59"/>
      <c r="HH80" s="59"/>
      <c r="HI80" s="59"/>
      <c r="HJ80" s="59"/>
      <c r="HK80" s="59"/>
      <c r="HL80" s="59"/>
      <c r="HM80" s="59"/>
      <c r="HN80" s="59"/>
      <c r="HO80" s="59"/>
      <c r="HP80" s="59"/>
      <c r="HQ80" s="59"/>
      <c r="HR80" s="59"/>
      <c r="HS80" s="59"/>
      <c r="HT80" s="59"/>
      <c r="HU80" s="59"/>
      <c r="HV80" s="59"/>
      <c r="HW80" s="59"/>
      <c r="HX80" s="59"/>
      <c r="HY80" s="59"/>
      <c r="HZ80" s="59"/>
      <c r="IA80" s="59"/>
      <c r="IB80" s="59"/>
      <c r="IC80" s="59"/>
      <c r="ID80" s="59"/>
      <c r="IE80" s="59"/>
      <c r="IF80" s="59"/>
      <c r="IG80" s="59"/>
      <c r="IH80" s="59"/>
      <c r="II80" s="59"/>
      <c r="IJ80" s="59"/>
      <c r="IK80" s="59"/>
      <c r="IL80" s="59"/>
      <c r="IM80" s="59"/>
      <c r="IN80" s="59"/>
      <c r="IO80" s="59"/>
      <c r="IP80" s="59"/>
      <c r="IQ80" s="59"/>
      <c r="IR80" s="59"/>
      <c r="IS80" s="59"/>
      <c r="IT80" s="59"/>
      <c r="IU80" s="59"/>
      <c r="IV80" s="59"/>
      <c r="IW80" s="59"/>
      <c r="IX80" s="59"/>
      <c r="IY80" s="59"/>
      <c r="IZ80" s="59"/>
      <c r="JA80" s="59"/>
      <c r="JB80" s="59"/>
      <c r="JC80" s="59"/>
      <c r="JD80" s="59"/>
      <c r="JE80" s="59"/>
      <c r="JF80" s="59"/>
      <c r="JG80" s="59"/>
      <c r="JH80" s="59"/>
      <c r="JI80" s="59"/>
    </row>
    <row r="81" spans="1:269" s="79" customFormat="1" ht="81.75" customHeight="1">
      <c r="A81" s="268">
        <f t="shared" si="1"/>
        <v>72</v>
      </c>
      <c r="B81" s="62">
        <v>44782</v>
      </c>
      <c r="C81" s="232" t="s">
        <v>273</v>
      </c>
      <c r="D81" s="232" t="s">
        <v>502</v>
      </c>
      <c r="E81" s="232" t="s">
        <v>173</v>
      </c>
      <c r="F81" s="64">
        <v>10005767828</v>
      </c>
      <c r="G81" s="65">
        <v>51530952</v>
      </c>
      <c r="H81" s="235" t="s">
        <v>196</v>
      </c>
      <c r="I81" s="234" t="s">
        <v>7</v>
      </c>
      <c r="J81" s="234" t="s">
        <v>7</v>
      </c>
      <c r="K81" s="234" t="s">
        <v>372</v>
      </c>
      <c r="L81" s="9">
        <v>208</v>
      </c>
      <c r="M81" s="9">
        <v>10</v>
      </c>
      <c r="N81" s="9">
        <v>1</v>
      </c>
      <c r="O81" s="9">
        <v>0</v>
      </c>
      <c r="P81" s="9">
        <v>0</v>
      </c>
      <c r="Q81" s="9">
        <v>0</v>
      </c>
      <c r="R81" s="9">
        <v>0</v>
      </c>
      <c r="S81" s="10">
        <v>26</v>
      </c>
      <c r="T81" s="68">
        <v>208</v>
      </c>
      <c r="U81" s="68">
        <v>15</v>
      </c>
      <c r="V81" s="68"/>
      <c r="W81" s="68"/>
      <c r="X81" s="68">
        <v>20</v>
      </c>
      <c r="Y81" s="69">
        <v>4</v>
      </c>
      <c r="Z81" s="68">
        <v>1.2</v>
      </c>
      <c r="AA81" s="69">
        <v>85.5</v>
      </c>
      <c r="AB81" s="68">
        <v>128.25</v>
      </c>
      <c r="AC81" s="69">
        <v>6</v>
      </c>
      <c r="AD81" s="68">
        <v>12</v>
      </c>
      <c r="AE81" s="69">
        <v>48</v>
      </c>
      <c r="AF81" s="68">
        <v>96</v>
      </c>
      <c r="AG81" s="69">
        <v>0</v>
      </c>
      <c r="AH81" s="68">
        <v>0</v>
      </c>
      <c r="AI81" s="70">
        <v>27</v>
      </c>
      <c r="AJ81" s="70">
        <v>26</v>
      </c>
      <c r="AK81" s="70">
        <v>106.5</v>
      </c>
      <c r="AL81" s="11">
        <v>212.5</v>
      </c>
      <c r="AM81" s="68">
        <v>53.125</v>
      </c>
      <c r="AN81" s="68"/>
      <c r="AO81" s="68"/>
      <c r="AP81" s="68"/>
      <c r="AQ81" s="68"/>
      <c r="AR81" s="71">
        <v>543.57500000000005</v>
      </c>
      <c r="AS81" s="72"/>
      <c r="AT81" s="72"/>
      <c r="AU81" s="68">
        <v>474.47241594022421</v>
      </c>
      <c r="AV81" s="68">
        <v>1899787.5534246578</v>
      </c>
      <c r="AW81" s="68">
        <v>3</v>
      </c>
      <c r="AX81" s="8">
        <v>450000</v>
      </c>
      <c r="AY81" s="73">
        <v>0</v>
      </c>
      <c r="AZ81" s="73">
        <v>543.57500000000005</v>
      </c>
      <c r="BA81" s="14">
        <v>2182453.625</v>
      </c>
      <c r="BB81" s="14">
        <v>5.9775840597758405</v>
      </c>
      <c r="BC81" s="9">
        <v>537.59741594022421</v>
      </c>
      <c r="BD81" s="229">
        <v>100</v>
      </c>
      <c r="BE81" s="230">
        <v>437.59741594022421</v>
      </c>
      <c r="BF81" s="20">
        <v>437.6</v>
      </c>
      <c r="BG81" s="21">
        <v>0</v>
      </c>
      <c r="BH81" s="19"/>
      <c r="BI81" s="59"/>
      <c r="BJ81" s="59"/>
      <c r="BK81" s="59"/>
      <c r="BL81" s="59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59"/>
      <c r="CA81" s="59"/>
      <c r="CB81" s="59"/>
      <c r="CC81" s="59"/>
      <c r="CD81" s="59"/>
      <c r="CE81" s="59"/>
      <c r="CF81" s="59"/>
      <c r="CG81" s="59"/>
      <c r="CH81" s="59"/>
      <c r="CI81" s="59"/>
      <c r="CJ81" s="59"/>
      <c r="CK81" s="59"/>
      <c r="CL81" s="59"/>
      <c r="CM81" s="59"/>
      <c r="CN81" s="59"/>
      <c r="CO81" s="59"/>
      <c r="CP81" s="59"/>
      <c r="CQ81" s="59"/>
      <c r="CR81" s="59"/>
      <c r="CS81" s="59"/>
      <c r="CT81" s="59"/>
      <c r="CU81" s="59"/>
      <c r="CV81" s="59"/>
      <c r="CW81" s="59"/>
      <c r="CX81" s="59"/>
      <c r="CY81" s="59"/>
      <c r="CZ81" s="59"/>
      <c r="DA81" s="59"/>
      <c r="DB81" s="59"/>
      <c r="DC81" s="59"/>
      <c r="DD81" s="59"/>
      <c r="DE81" s="59"/>
      <c r="DF81" s="59"/>
      <c r="DG81" s="59"/>
      <c r="DH81" s="59"/>
      <c r="DI81" s="59"/>
      <c r="DJ81" s="59"/>
      <c r="DK81" s="59"/>
      <c r="DL81" s="59"/>
      <c r="DM81" s="59"/>
      <c r="DN81" s="59"/>
      <c r="DO81" s="59"/>
      <c r="DP81" s="59"/>
      <c r="DQ81" s="59"/>
      <c r="DR81" s="59"/>
      <c r="DS81" s="59"/>
      <c r="DT81" s="59"/>
      <c r="DU81" s="59"/>
      <c r="DV81" s="59"/>
      <c r="DW81" s="59"/>
      <c r="DX81" s="59"/>
      <c r="DY81" s="59"/>
      <c r="DZ81" s="59"/>
      <c r="EA81" s="59"/>
      <c r="EB81" s="59"/>
      <c r="EC81" s="59"/>
      <c r="ED81" s="59"/>
      <c r="EE81" s="59"/>
      <c r="EF81" s="59"/>
      <c r="EG81" s="59"/>
      <c r="EH81" s="59"/>
      <c r="EI81" s="59"/>
      <c r="EJ81" s="59"/>
      <c r="EK81" s="59"/>
      <c r="EL81" s="59"/>
      <c r="EM81" s="59"/>
      <c r="EN81" s="59"/>
      <c r="EO81" s="59"/>
      <c r="EP81" s="59"/>
      <c r="EQ81" s="59"/>
      <c r="ER81" s="59"/>
      <c r="ES81" s="59"/>
      <c r="ET81" s="59"/>
      <c r="EU81" s="59"/>
      <c r="EV81" s="59"/>
      <c r="EW81" s="59"/>
      <c r="EX81" s="59"/>
      <c r="EY81" s="59"/>
      <c r="EZ81" s="59"/>
      <c r="FA81" s="59"/>
      <c r="FB81" s="59"/>
      <c r="FC81" s="59"/>
      <c r="FD81" s="59"/>
      <c r="FE81" s="59"/>
      <c r="FF81" s="59"/>
      <c r="FG81" s="59"/>
      <c r="FH81" s="59"/>
      <c r="FI81" s="59"/>
      <c r="FJ81" s="59"/>
      <c r="FK81" s="59"/>
      <c r="FL81" s="59"/>
      <c r="FM81" s="59"/>
      <c r="FN81" s="59"/>
      <c r="FO81" s="59"/>
      <c r="FP81" s="59"/>
      <c r="FQ81" s="59"/>
      <c r="FR81" s="59"/>
      <c r="FS81" s="59"/>
      <c r="FT81" s="59"/>
      <c r="FU81" s="59"/>
      <c r="FV81" s="59"/>
      <c r="FW81" s="59"/>
      <c r="FX81" s="59"/>
      <c r="FY81" s="59"/>
      <c r="FZ81" s="59"/>
      <c r="GA81" s="59"/>
      <c r="GB81" s="59"/>
      <c r="GC81" s="59"/>
      <c r="GD81" s="59"/>
      <c r="GE81" s="59"/>
      <c r="GF81" s="59"/>
      <c r="GG81" s="59"/>
      <c r="GH81" s="59"/>
      <c r="GI81" s="59"/>
      <c r="GJ81" s="59"/>
      <c r="GK81" s="59"/>
      <c r="GL81" s="59"/>
      <c r="GM81" s="59"/>
      <c r="GN81" s="59"/>
      <c r="GO81" s="59"/>
      <c r="GP81" s="59"/>
      <c r="GQ81" s="59"/>
      <c r="GR81" s="59"/>
      <c r="GS81" s="59"/>
      <c r="GT81" s="59"/>
      <c r="GU81" s="59"/>
      <c r="GV81" s="59"/>
      <c r="GW81" s="59"/>
      <c r="GX81" s="59"/>
      <c r="GY81" s="59"/>
      <c r="GZ81" s="59"/>
      <c r="HA81" s="59"/>
      <c r="HB81" s="59"/>
      <c r="HC81" s="59"/>
      <c r="HD81" s="59"/>
      <c r="HE81" s="59"/>
      <c r="HF81" s="59"/>
      <c r="HG81" s="59"/>
      <c r="HH81" s="59"/>
      <c r="HI81" s="59"/>
      <c r="HJ81" s="59"/>
      <c r="HK81" s="59"/>
      <c r="HL81" s="59"/>
      <c r="HM81" s="59"/>
      <c r="HN81" s="59"/>
      <c r="HO81" s="59"/>
      <c r="HP81" s="59"/>
      <c r="HQ81" s="59"/>
      <c r="HR81" s="59"/>
      <c r="HS81" s="59"/>
      <c r="HT81" s="59"/>
      <c r="HU81" s="59"/>
      <c r="HV81" s="59"/>
      <c r="HW81" s="59"/>
      <c r="HX81" s="59"/>
      <c r="HY81" s="59"/>
      <c r="HZ81" s="59"/>
      <c r="IA81" s="59"/>
      <c r="IB81" s="59"/>
      <c r="IC81" s="59"/>
      <c r="ID81" s="59"/>
      <c r="IE81" s="59"/>
      <c r="IF81" s="59"/>
      <c r="IG81" s="59"/>
      <c r="IH81" s="59"/>
      <c r="II81" s="59"/>
      <c r="IJ81" s="59"/>
      <c r="IK81" s="59"/>
      <c r="IL81" s="59"/>
      <c r="IM81" s="59"/>
      <c r="IN81" s="59"/>
      <c r="IO81" s="59"/>
      <c r="IP81" s="59"/>
      <c r="IQ81" s="59"/>
      <c r="IR81" s="59"/>
      <c r="IS81" s="59"/>
      <c r="IT81" s="59"/>
      <c r="IU81" s="59"/>
      <c r="IV81" s="59"/>
      <c r="IW81" s="59"/>
      <c r="IX81" s="59"/>
      <c r="IY81" s="59"/>
      <c r="IZ81" s="59"/>
      <c r="JA81" s="59"/>
      <c r="JB81" s="59"/>
      <c r="JC81" s="59"/>
      <c r="JD81" s="59"/>
      <c r="JE81" s="59"/>
      <c r="JF81" s="59"/>
      <c r="JG81" s="59"/>
      <c r="JH81" s="59"/>
      <c r="JI81" s="59"/>
    </row>
    <row r="82" spans="1:269" s="79" customFormat="1" ht="81.75" customHeight="1">
      <c r="A82" s="268">
        <f t="shared" si="1"/>
        <v>73</v>
      </c>
      <c r="B82" s="62">
        <v>45156</v>
      </c>
      <c r="C82" s="232" t="s">
        <v>364</v>
      </c>
      <c r="D82" s="232" t="s">
        <v>503</v>
      </c>
      <c r="E82" s="232" t="s">
        <v>363</v>
      </c>
      <c r="F82" s="64">
        <v>360000304847</v>
      </c>
      <c r="G82" s="65">
        <v>171294730</v>
      </c>
      <c r="H82" s="235" t="s">
        <v>192</v>
      </c>
      <c r="I82" s="234" t="s">
        <v>7</v>
      </c>
      <c r="J82" s="234" t="s">
        <v>7</v>
      </c>
      <c r="K82" s="234" t="s">
        <v>372</v>
      </c>
      <c r="L82" s="9">
        <v>208</v>
      </c>
      <c r="M82" s="9">
        <v>10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10">
        <v>26</v>
      </c>
      <c r="T82" s="68">
        <v>208</v>
      </c>
      <c r="U82" s="68">
        <v>15</v>
      </c>
      <c r="V82" s="68"/>
      <c r="W82" s="68"/>
      <c r="X82" s="68">
        <v>10</v>
      </c>
      <c r="Y82" s="69">
        <v>92</v>
      </c>
      <c r="Z82" s="68">
        <v>27.599999999999998</v>
      </c>
      <c r="AA82" s="69">
        <v>4</v>
      </c>
      <c r="AB82" s="68">
        <v>6</v>
      </c>
      <c r="AC82" s="69">
        <v>93.5</v>
      </c>
      <c r="AD82" s="68">
        <v>187</v>
      </c>
      <c r="AE82" s="69">
        <v>48</v>
      </c>
      <c r="AF82" s="68">
        <v>96</v>
      </c>
      <c r="AG82" s="69">
        <v>0</v>
      </c>
      <c r="AH82" s="68">
        <v>0</v>
      </c>
      <c r="AI82" s="70">
        <v>28</v>
      </c>
      <c r="AJ82" s="70">
        <v>28</v>
      </c>
      <c r="AK82" s="70">
        <v>113.5</v>
      </c>
      <c r="AL82" s="11">
        <v>225.5</v>
      </c>
      <c r="AM82" s="68">
        <v>56.375</v>
      </c>
      <c r="AN82" s="68"/>
      <c r="AO82" s="68"/>
      <c r="AP82" s="68"/>
      <c r="AQ82" s="68"/>
      <c r="AR82" s="71">
        <v>615.97500000000002</v>
      </c>
      <c r="AS82" s="72"/>
      <c r="AT82" s="72"/>
      <c r="AU82" s="68">
        <v>543.62241594022419</v>
      </c>
      <c r="AV82" s="68">
        <v>2176664.1534246574</v>
      </c>
      <c r="AW82" s="68">
        <v>3</v>
      </c>
      <c r="AX82" s="8">
        <v>450000</v>
      </c>
      <c r="AY82" s="73">
        <v>2.8304714463618557</v>
      </c>
      <c r="AZ82" s="73">
        <v>615.97500000000002</v>
      </c>
      <c r="BA82" s="14">
        <v>2473139.625</v>
      </c>
      <c r="BB82" s="14">
        <v>5.9775840597758405</v>
      </c>
      <c r="BC82" s="9">
        <v>607.16694449386227</v>
      </c>
      <c r="BD82" s="229">
        <v>100</v>
      </c>
      <c r="BE82" s="230">
        <v>507.16694449386227</v>
      </c>
      <c r="BF82" s="20">
        <v>507.17</v>
      </c>
      <c r="BG82" s="21">
        <v>0</v>
      </c>
      <c r="BH82" s="19"/>
      <c r="BI82" s="59"/>
      <c r="BJ82" s="59"/>
      <c r="BK82" s="59"/>
      <c r="BL82" s="59"/>
      <c r="BM82" s="59"/>
      <c r="BN82" s="59"/>
      <c r="BO82" s="59"/>
      <c r="BP82" s="59"/>
      <c r="BQ82" s="59"/>
      <c r="BR82" s="59"/>
      <c r="BS82" s="59"/>
      <c r="BT82" s="59"/>
      <c r="BU82" s="59"/>
      <c r="BV82" s="59"/>
      <c r="BW82" s="59"/>
      <c r="BX82" s="59"/>
      <c r="BY82" s="59"/>
      <c r="BZ82" s="59"/>
      <c r="CA82" s="59"/>
      <c r="CB82" s="59"/>
      <c r="CC82" s="59"/>
      <c r="CD82" s="59"/>
      <c r="CE82" s="59"/>
      <c r="CF82" s="59"/>
      <c r="CG82" s="59"/>
      <c r="CH82" s="59"/>
      <c r="CI82" s="59"/>
      <c r="CJ82" s="59"/>
      <c r="CK82" s="59"/>
      <c r="CL82" s="59"/>
      <c r="CM82" s="59"/>
      <c r="CN82" s="59"/>
      <c r="CO82" s="59"/>
      <c r="CP82" s="59"/>
      <c r="CQ82" s="59"/>
      <c r="CR82" s="59"/>
      <c r="CS82" s="59"/>
      <c r="CT82" s="59"/>
      <c r="CU82" s="59"/>
      <c r="CV82" s="59"/>
      <c r="CW82" s="59"/>
      <c r="CX82" s="59"/>
      <c r="CY82" s="59"/>
      <c r="CZ82" s="59"/>
      <c r="DA82" s="59"/>
      <c r="DB82" s="59"/>
      <c r="DC82" s="59"/>
      <c r="DD82" s="59"/>
      <c r="DE82" s="59"/>
      <c r="DF82" s="59"/>
      <c r="DG82" s="59"/>
      <c r="DH82" s="59"/>
      <c r="DI82" s="59"/>
      <c r="DJ82" s="59"/>
      <c r="DK82" s="59"/>
      <c r="DL82" s="59"/>
      <c r="DM82" s="59"/>
      <c r="DN82" s="59"/>
      <c r="DO82" s="59"/>
      <c r="DP82" s="59"/>
      <c r="DQ82" s="59"/>
      <c r="DR82" s="59"/>
      <c r="DS82" s="59"/>
      <c r="DT82" s="59"/>
      <c r="DU82" s="59"/>
      <c r="DV82" s="59"/>
      <c r="DW82" s="59"/>
      <c r="DX82" s="59"/>
      <c r="DY82" s="59"/>
      <c r="DZ82" s="59"/>
      <c r="EA82" s="59"/>
      <c r="EB82" s="59"/>
      <c r="EC82" s="59"/>
      <c r="ED82" s="59"/>
      <c r="EE82" s="59"/>
      <c r="EF82" s="59"/>
      <c r="EG82" s="59"/>
      <c r="EH82" s="59"/>
      <c r="EI82" s="59"/>
      <c r="EJ82" s="59"/>
      <c r="EK82" s="59"/>
      <c r="EL82" s="59"/>
      <c r="EM82" s="59"/>
      <c r="EN82" s="59"/>
      <c r="EO82" s="59"/>
      <c r="EP82" s="59"/>
      <c r="EQ82" s="59"/>
      <c r="ER82" s="59"/>
      <c r="ES82" s="59"/>
      <c r="ET82" s="59"/>
      <c r="EU82" s="59"/>
      <c r="EV82" s="59"/>
      <c r="EW82" s="59"/>
      <c r="EX82" s="59"/>
      <c r="EY82" s="59"/>
      <c r="EZ82" s="59"/>
      <c r="FA82" s="59"/>
      <c r="FB82" s="59"/>
      <c r="FC82" s="59"/>
      <c r="FD82" s="59"/>
      <c r="FE82" s="59"/>
      <c r="FF82" s="59"/>
      <c r="FG82" s="59"/>
      <c r="FH82" s="59"/>
      <c r="FI82" s="59"/>
      <c r="FJ82" s="59"/>
      <c r="FK82" s="59"/>
      <c r="FL82" s="59"/>
      <c r="FM82" s="59"/>
      <c r="FN82" s="59"/>
      <c r="FO82" s="59"/>
      <c r="FP82" s="59"/>
      <c r="FQ82" s="59"/>
      <c r="FR82" s="59"/>
      <c r="FS82" s="59"/>
      <c r="FT82" s="59"/>
      <c r="FU82" s="59"/>
      <c r="FV82" s="59"/>
      <c r="FW82" s="59"/>
      <c r="FX82" s="59"/>
      <c r="FY82" s="59"/>
      <c r="FZ82" s="59"/>
      <c r="GA82" s="59"/>
      <c r="GB82" s="59"/>
      <c r="GC82" s="59"/>
      <c r="GD82" s="59"/>
      <c r="GE82" s="59"/>
      <c r="GF82" s="59"/>
      <c r="GG82" s="59"/>
      <c r="GH82" s="59"/>
      <c r="GI82" s="59"/>
      <c r="GJ82" s="59"/>
      <c r="GK82" s="59"/>
      <c r="GL82" s="59"/>
      <c r="GM82" s="59"/>
      <c r="GN82" s="59"/>
      <c r="GO82" s="59"/>
      <c r="GP82" s="59"/>
      <c r="GQ82" s="59"/>
      <c r="GR82" s="59"/>
      <c r="GS82" s="59"/>
      <c r="GT82" s="59"/>
      <c r="GU82" s="59"/>
      <c r="GV82" s="59"/>
      <c r="GW82" s="59"/>
      <c r="GX82" s="59"/>
      <c r="GY82" s="59"/>
      <c r="GZ82" s="59"/>
      <c r="HA82" s="59"/>
      <c r="HB82" s="59"/>
      <c r="HC82" s="59"/>
      <c r="HD82" s="59"/>
      <c r="HE82" s="59"/>
      <c r="HF82" s="59"/>
      <c r="HG82" s="59"/>
      <c r="HH82" s="59"/>
      <c r="HI82" s="59"/>
      <c r="HJ82" s="59"/>
      <c r="HK82" s="59"/>
      <c r="HL82" s="59"/>
      <c r="HM82" s="59"/>
      <c r="HN82" s="59"/>
      <c r="HO82" s="59"/>
      <c r="HP82" s="59"/>
      <c r="HQ82" s="59"/>
      <c r="HR82" s="59"/>
      <c r="HS82" s="59"/>
      <c r="HT82" s="59"/>
      <c r="HU82" s="59"/>
      <c r="HV82" s="59"/>
      <c r="HW82" s="59"/>
      <c r="HX82" s="59"/>
      <c r="HY82" s="59"/>
      <c r="HZ82" s="59"/>
      <c r="IA82" s="59"/>
      <c r="IB82" s="59"/>
      <c r="IC82" s="59"/>
      <c r="ID82" s="59"/>
      <c r="IE82" s="59"/>
      <c r="IF82" s="59"/>
      <c r="IG82" s="59"/>
      <c r="IH82" s="59"/>
      <c r="II82" s="59"/>
      <c r="IJ82" s="59"/>
      <c r="IK82" s="59"/>
      <c r="IL82" s="59"/>
      <c r="IM82" s="59"/>
      <c r="IN82" s="59"/>
      <c r="IO82" s="59"/>
      <c r="IP82" s="59"/>
      <c r="IQ82" s="59"/>
      <c r="IR82" s="59"/>
      <c r="IS82" s="59"/>
      <c r="IT82" s="59"/>
      <c r="IU82" s="59"/>
      <c r="IV82" s="59"/>
      <c r="IW82" s="59"/>
      <c r="IX82" s="59"/>
      <c r="IY82" s="59"/>
      <c r="IZ82" s="59"/>
      <c r="JA82" s="59"/>
      <c r="JB82" s="59"/>
      <c r="JC82" s="59"/>
      <c r="JD82" s="59"/>
      <c r="JE82" s="59"/>
      <c r="JF82" s="59"/>
      <c r="JG82" s="59"/>
      <c r="JH82" s="59"/>
      <c r="JI82" s="59"/>
    </row>
    <row r="83" spans="1:269" s="79" customFormat="1" ht="81.75" customHeight="1">
      <c r="A83" s="268">
        <f t="shared" si="1"/>
        <v>74</v>
      </c>
      <c r="B83" s="62">
        <v>45219</v>
      </c>
      <c r="C83" s="232" t="s">
        <v>370</v>
      </c>
      <c r="D83" s="232" t="s">
        <v>504</v>
      </c>
      <c r="E83" s="232" t="s">
        <v>371</v>
      </c>
      <c r="F83" s="64" t="s">
        <v>505</v>
      </c>
      <c r="G83" s="65">
        <v>62134510</v>
      </c>
      <c r="H83" s="235" t="s">
        <v>192</v>
      </c>
      <c r="I83" s="234" t="s">
        <v>7</v>
      </c>
      <c r="J83" s="234" t="s">
        <v>7</v>
      </c>
      <c r="K83" s="234" t="s">
        <v>372</v>
      </c>
      <c r="L83" s="9">
        <v>208</v>
      </c>
      <c r="M83" s="9">
        <v>10</v>
      </c>
      <c r="N83" s="9">
        <v>0</v>
      </c>
      <c r="O83" s="9">
        <v>0</v>
      </c>
      <c r="P83" s="9">
        <v>1</v>
      </c>
      <c r="Q83" s="9">
        <v>0</v>
      </c>
      <c r="R83" s="9">
        <v>0</v>
      </c>
      <c r="S83" s="10">
        <v>26</v>
      </c>
      <c r="T83" s="68">
        <v>208</v>
      </c>
      <c r="U83" s="68">
        <v>15</v>
      </c>
      <c r="V83" s="68"/>
      <c r="W83" s="68"/>
      <c r="X83" s="68">
        <v>10</v>
      </c>
      <c r="Y83" s="69">
        <v>0</v>
      </c>
      <c r="Z83" s="68">
        <v>0</v>
      </c>
      <c r="AA83" s="69">
        <v>123.5</v>
      </c>
      <c r="AB83" s="68">
        <v>185.25</v>
      </c>
      <c r="AC83" s="69">
        <v>0</v>
      </c>
      <c r="AD83" s="68">
        <v>0</v>
      </c>
      <c r="AE83" s="69">
        <v>52</v>
      </c>
      <c r="AF83" s="68">
        <v>104</v>
      </c>
      <c r="AG83" s="69">
        <v>0</v>
      </c>
      <c r="AH83" s="68">
        <v>0</v>
      </c>
      <c r="AI83" s="70">
        <v>27</v>
      </c>
      <c r="AJ83" s="70">
        <v>27</v>
      </c>
      <c r="AK83" s="70">
        <v>147.5</v>
      </c>
      <c r="AL83" s="11">
        <v>255.5</v>
      </c>
      <c r="AM83" s="68">
        <v>63.875</v>
      </c>
      <c r="AN83" s="68"/>
      <c r="AO83" s="68"/>
      <c r="AP83" s="68"/>
      <c r="AQ83" s="68"/>
      <c r="AR83" s="71">
        <v>596.125</v>
      </c>
      <c r="AS83" s="72"/>
      <c r="AT83" s="72"/>
      <c r="AU83" s="68">
        <v>516.27241594022416</v>
      </c>
      <c r="AV83" s="68">
        <v>2067154.7534246575</v>
      </c>
      <c r="AW83" s="68">
        <v>2</v>
      </c>
      <c r="AX83" s="8">
        <v>300000</v>
      </c>
      <c r="AY83" s="73">
        <v>3.3360983194887321</v>
      </c>
      <c r="AZ83" s="73">
        <v>596.125</v>
      </c>
      <c r="BA83" s="14">
        <v>2393441.875</v>
      </c>
      <c r="BB83" s="14">
        <v>5.9775840597758405</v>
      </c>
      <c r="BC83" s="9">
        <v>586.81131762073539</v>
      </c>
      <c r="BD83" s="229">
        <v>100</v>
      </c>
      <c r="BE83" s="230">
        <v>486.81131762073539</v>
      </c>
      <c r="BF83" s="20">
        <v>486.81</v>
      </c>
      <c r="BG83" s="21">
        <v>0</v>
      </c>
      <c r="BH83" s="19"/>
      <c r="BI83" s="59"/>
      <c r="BJ83" s="59"/>
      <c r="BK83" s="59"/>
      <c r="BL83" s="59"/>
      <c r="BM83" s="59"/>
      <c r="BN83" s="59"/>
      <c r="BO83" s="59"/>
      <c r="BP83" s="59"/>
      <c r="BQ83" s="59"/>
      <c r="BR83" s="59"/>
      <c r="BS83" s="59"/>
      <c r="BT83" s="59"/>
      <c r="BU83" s="59"/>
      <c r="BV83" s="59"/>
      <c r="BW83" s="59"/>
      <c r="BX83" s="59"/>
      <c r="BY83" s="59"/>
      <c r="BZ83" s="59"/>
      <c r="CA83" s="59"/>
      <c r="CB83" s="59"/>
      <c r="CC83" s="59"/>
      <c r="CD83" s="59"/>
      <c r="CE83" s="59"/>
      <c r="CF83" s="59"/>
      <c r="CG83" s="59"/>
      <c r="CH83" s="59"/>
      <c r="CI83" s="59"/>
      <c r="CJ83" s="59"/>
      <c r="CK83" s="59"/>
      <c r="CL83" s="59"/>
      <c r="CM83" s="59"/>
      <c r="CN83" s="59"/>
      <c r="CO83" s="59"/>
      <c r="CP83" s="59"/>
      <c r="CQ83" s="59"/>
      <c r="CR83" s="59"/>
      <c r="CS83" s="59"/>
      <c r="CT83" s="59"/>
      <c r="CU83" s="59"/>
      <c r="CV83" s="59"/>
      <c r="CW83" s="59"/>
      <c r="CX83" s="59"/>
      <c r="CY83" s="59"/>
      <c r="CZ83" s="59"/>
      <c r="DA83" s="59"/>
      <c r="DB83" s="59"/>
      <c r="DC83" s="59"/>
      <c r="DD83" s="59"/>
      <c r="DE83" s="59"/>
      <c r="DF83" s="59"/>
      <c r="DG83" s="59"/>
      <c r="DH83" s="59"/>
      <c r="DI83" s="59"/>
      <c r="DJ83" s="59"/>
      <c r="DK83" s="59"/>
      <c r="DL83" s="59"/>
      <c r="DM83" s="59"/>
      <c r="DN83" s="59"/>
      <c r="DO83" s="59"/>
      <c r="DP83" s="59"/>
      <c r="DQ83" s="59"/>
      <c r="DR83" s="59"/>
      <c r="DS83" s="59"/>
      <c r="DT83" s="59"/>
      <c r="DU83" s="59"/>
      <c r="DV83" s="59"/>
      <c r="DW83" s="59"/>
      <c r="DX83" s="59"/>
      <c r="DY83" s="59"/>
      <c r="DZ83" s="59"/>
      <c r="EA83" s="59"/>
      <c r="EB83" s="59"/>
      <c r="EC83" s="59"/>
      <c r="ED83" s="59"/>
      <c r="EE83" s="59"/>
      <c r="EF83" s="59"/>
      <c r="EG83" s="59"/>
      <c r="EH83" s="59"/>
      <c r="EI83" s="59"/>
      <c r="EJ83" s="59"/>
      <c r="EK83" s="59"/>
      <c r="EL83" s="59"/>
      <c r="EM83" s="59"/>
      <c r="EN83" s="59"/>
      <c r="EO83" s="59"/>
      <c r="EP83" s="59"/>
      <c r="EQ83" s="59"/>
      <c r="ER83" s="59"/>
      <c r="ES83" s="59"/>
      <c r="ET83" s="59"/>
      <c r="EU83" s="59"/>
      <c r="EV83" s="59"/>
      <c r="EW83" s="59"/>
      <c r="EX83" s="59"/>
      <c r="EY83" s="59"/>
      <c r="EZ83" s="59"/>
      <c r="FA83" s="59"/>
      <c r="FB83" s="59"/>
      <c r="FC83" s="59"/>
      <c r="FD83" s="59"/>
      <c r="FE83" s="59"/>
      <c r="FF83" s="59"/>
      <c r="FG83" s="59"/>
      <c r="FH83" s="59"/>
      <c r="FI83" s="59"/>
      <c r="FJ83" s="59"/>
      <c r="FK83" s="59"/>
      <c r="FL83" s="59"/>
      <c r="FM83" s="59"/>
      <c r="FN83" s="59"/>
      <c r="FO83" s="59"/>
      <c r="FP83" s="59"/>
      <c r="FQ83" s="59"/>
      <c r="FR83" s="59"/>
      <c r="FS83" s="59"/>
      <c r="FT83" s="59"/>
      <c r="FU83" s="59"/>
      <c r="FV83" s="59"/>
      <c r="FW83" s="59"/>
      <c r="FX83" s="59"/>
      <c r="FY83" s="59"/>
      <c r="FZ83" s="59"/>
      <c r="GA83" s="59"/>
      <c r="GB83" s="59"/>
      <c r="GC83" s="59"/>
      <c r="GD83" s="59"/>
      <c r="GE83" s="59"/>
      <c r="GF83" s="59"/>
      <c r="GG83" s="59"/>
      <c r="GH83" s="59"/>
      <c r="GI83" s="59"/>
      <c r="GJ83" s="59"/>
      <c r="GK83" s="59"/>
      <c r="GL83" s="59"/>
      <c r="GM83" s="59"/>
      <c r="GN83" s="59"/>
      <c r="GO83" s="59"/>
      <c r="GP83" s="59"/>
      <c r="GQ83" s="59"/>
      <c r="GR83" s="59"/>
      <c r="GS83" s="59"/>
      <c r="GT83" s="59"/>
      <c r="GU83" s="59"/>
      <c r="GV83" s="59"/>
      <c r="GW83" s="59"/>
      <c r="GX83" s="59"/>
      <c r="GY83" s="59"/>
      <c r="GZ83" s="59"/>
      <c r="HA83" s="59"/>
      <c r="HB83" s="59"/>
      <c r="HC83" s="59"/>
      <c r="HD83" s="59"/>
      <c r="HE83" s="59"/>
      <c r="HF83" s="59"/>
      <c r="HG83" s="59"/>
      <c r="HH83" s="59"/>
      <c r="HI83" s="59"/>
      <c r="HJ83" s="59"/>
      <c r="HK83" s="59"/>
      <c r="HL83" s="59"/>
      <c r="HM83" s="59"/>
      <c r="HN83" s="59"/>
      <c r="HO83" s="59"/>
      <c r="HP83" s="59"/>
      <c r="HQ83" s="59"/>
      <c r="HR83" s="59"/>
      <c r="HS83" s="59"/>
      <c r="HT83" s="59"/>
      <c r="HU83" s="59"/>
      <c r="HV83" s="59"/>
      <c r="HW83" s="59"/>
      <c r="HX83" s="59"/>
      <c r="HY83" s="59"/>
      <c r="HZ83" s="59"/>
      <c r="IA83" s="59"/>
      <c r="IB83" s="59"/>
      <c r="IC83" s="59"/>
      <c r="ID83" s="59"/>
      <c r="IE83" s="59"/>
      <c r="IF83" s="59"/>
      <c r="IG83" s="59"/>
      <c r="IH83" s="59"/>
      <c r="II83" s="59"/>
      <c r="IJ83" s="59"/>
      <c r="IK83" s="59"/>
      <c r="IL83" s="59"/>
      <c r="IM83" s="59"/>
      <c r="IN83" s="59"/>
      <c r="IO83" s="59"/>
      <c r="IP83" s="59"/>
      <c r="IQ83" s="59"/>
      <c r="IR83" s="59"/>
      <c r="IS83" s="59"/>
      <c r="IT83" s="59"/>
      <c r="IU83" s="59"/>
      <c r="IV83" s="59"/>
      <c r="IW83" s="59"/>
      <c r="IX83" s="59"/>
      <c r="IY83" s="59"/>
      <c r="IZ83" s="59"/>
      <c r="JA83" s="59"/>
      <c r="JB83" s="59"/>
      <c r="JC83" s="59"/>
      <c r="JD83" s="59"/>
      <c r="JE83" s="59"/>
      <c r="JF83" s="59"/>
      <c r="JG83" s="59"/>
      <c r="JH83" s="59"/>
      <c r="JI83" s="59"/>
    </row>
    <row r="84" spans="1:269" s="79" customFormat="1" ht="81.75" customHeight="1">
      <c r="A84" s="268">
        <f t="shared" si="1"/>
        <v>75</v>
      </c>
      <c r="B84" s="62">
        <v>45372</v>
      </c>
      <c r="C84" s="232" t="s">
        <v>379</v>
      </c>
      <c r="D84" s="232" t="s">
        <v>506</v>
      </c>
      <c r="E84" s="232" t="s">
        <v>378</v>
      </c>
      <c r="F84" s="64">
        <v>10005616471</v>
      </c>
      <c r="G84" s="65" t="s">
        <v>380</v>
      </c>
      <c r="H84" s="235" t="s">
        <v>192</v>
      </c>
      <c r="I84" s="234" t="s">
        <v>7</v>
      </c>
      <c r="J84" s="234" t="s">
        <v>7</v>
      </c>
      <c r="K84" s="234" t="s">
        <v>372</v>
      </c>
      <c r="L84" s="9">
        <v>208</v>
      </c>
      <c r="M84" s="9">
        <v>10</v>
      </c>
      <c r="N84" s="9">
        <v>0</v>
      </c>
      <c r="O84" s="9">
        <v>0</v>
      </c>
      <c r="P84" s="9">
        <v>0</v>
      </c>
      <c r="Q84" s="9">
        <v>0</v>
      </c>
      <c r="R84" s="9">
        <v>0</v>
      </c>
      <c r="S84" s="10">
        <v>26</v>
      </c>
      <c r="T84" s="68">
        <v>208</v>
      </c>
      <c r="U84" s="68">
        <v>15</v>
      </c>
      <c r="V84" s="68">
        <v>25</v>
      </c>
      <c r="W84" s="68"/>
      <c r="X84" s="68">
        <v>0</v>
      </c>
      <c r="Y84" s="69">
        <v>96</v>
      </c>
      <c r="Z84" s="68">
        <v>28.799999999999997</v>
      </c>
      <c r="AA84" s="69">
        <v>0</v>
      </c>
      <c r="AB84" s="68">
        <v>0</v>
      </c>
      <c r="AC84" s="69">
        <v>94</v>
      </c>
      <c r="AD84" s="68">
        <v>188</v>
      </c>
      <c r="AE84" s="69">
        <v>47</v>
      </c>
      <c r="AF84" s="68">
        <v>94</v>
      </c>
      <c r="AG84" s="69">
        <v>0</v>
      </c>
      <c r="AH84" s="68">
        <v>0</v>
      </c>
      <c r="AI84" s="70">
        <v>28</v>
      </c>
      <c r="AJ84" s="70">
        <v>27</v>
      </c>
      <c r="AK84" s="70">
        <v>111</v>
      </c>
      <c r="AL84" s="11">
        <v>221</v>
      </c>
      <c r="AM84" s="68">
        <v>55.25</v>
      </c>
      <c r="AN84" s="68"/>
      <c r="AO84" s="68"/>
      <c r="AP84" s="68"/>
      <c r="AQ84" s="68"/>
      <c r="AR84" s="71">
        <v>624.04999999999995</v>
      </c>
      <c r="AS84" s="72">
        <v>76.288166661990559</v>
      </c>
      <c r="AT84" s="72">
        <v>85.006814280503761</v>
      </c>
      <c r="AU84" s="68">
        <v>629.11058260221466</v>
      </c>
      <c r="AV84" s="68">
        <v>2518958.7727392674</v>
      </c>
      <c r="AW84" s="68">
        <v>2</v>
      </c>
      <c r="AX84" s="8">
        <v>300000</v>
      </c>
      <c r="AY84" s="73">
        <v>11.712257061420265</v>
      </c>
      <c r="AZ84" s="73">
        <v>785.3449809424942</v>
      </c>
      <c r="BA84" s="14">
        <v>3153160.0984841143</v>
      </c>
      <c r="BB84" s="14">
        <v>5.9775840597758405</v>
      </c>
      <c r="BC84" s="9">
        <v>767.65513982129812</v>
      </c>
      <c r="BD84" s="229">
        <v>100</v>
      </c>
      <c r="BE84" s="230">
        <v>667.65513982129812</v>
      </c>
      <c r="BF84" s="20">
        <v>667.66</v>
      </c>
      <c r="BG84" s="21">
        <v>0</v>
      </c>
      <c r="BH84" s="19"/>
      <c r="BI84" s="59"/>
      <c r="BJ84" s="59"/>
      <c r="BK84" s="59"/>
      <c r="BL84" s="59"/>
      <c r="BM84" s="59"/>
      <c r="BN84" s="59"/>
      <c r="BO84" s="59"/>
      <c r="BP84" s="59"/>
      <c r="BQ84" s="59"/>
      <c r="BR84" s="59"/>
      <c r="BS84" s="59"/>
      <c r="BT84" s="59"/>
      <c r="BU84" s="59"/>
      <c r="BV84" s="59"/>
      <c r="BW84" s="59"/>
      <c r="BX84" s="59"/>
      <c r="BY84" s="59"/>
      <c r="BZ84" s="59"/>
      <c r="CA84" s="59"/>
      <c r="CB84" s="59"/>
      <c r="CC84" s="59"/>
      <c r="CD84" s="59"/>
      <c r="CE84" s="59"/>
      <c r="CF84" s="59"/>
      <c r="CG84" s="59"/>
      <c r="CH84" s="59"/>
      <c r="CI84" s="59"/>
      <c r="CJ84" s="59"/>
      <c r="CK84" s="59"/>
      <c r="CL84" s="59"/>
      <c r="CM84" s="59"/>
      <c r="CN84" s="59"/>
      <c r="CO84" s="59"/>
      <c r="CP84" s="59"/>
      <c r="CQ84" s="59"/>
      <c r="CR84" s="59"/>
      <c r="CS84" s="59"/>
      <c r="CT84" s="59"/>
      <c r="CU84" s="59"/>
      <c r="CV84" s="59"/>
      <c r="CW84" s="59"/>
      <c r="CX84" s="59"/>
      <c r="CY84" s="59"/>
      <c r="CZ84" s="59"/>
      <c r="DA84" s="59"/>
      <c r="DB84" s="59"/>
      <c r="DC84" s="59"/>
      <c r="DD84" s="59"/>
      <c r="DE84" s="59"/>
      <c r="DF84" s="59"/>
      <c r="DG84" s="59"/>
      <c r="DH84" s="59"/>
      <c r="DI84" s="59"/>
      <c r="DJ84" s="59"/>
      <c r="DK84" s="59"/>
      <c r="DL84" s="59"/>
      <c r="DM84" s="59"/>
      <c r="DN84" s="59"/>
      <c r="DO84" s="59"/>
      <c r="DP84" s="59"/>
      <c r="DQ84" s="59"/>
      <c r="DR84" s="59"/>
      <c r="DS84" s="59"/>
      <c r="DT84" s="59"/>
      <c r="DU84" s="59"/>
      <c r="DV84" s="59"/>
      <c r="DW84" s="59"/>
      <c r="DX84" s="59"/>
      <c r="DY84" s="59"/>
      <c r="DZ84" s="59"/>
      <c r="EA84" s="59"/>
      <c r="EB84" s="59"/>
      <c r="EC84" s="59"/>
      <c r="ED84" s="59"/>
      <c r="EE84" s="59"/>
      <c r="EF84" s="59"/>
      <c r="EG84" s="59"/>
      <c r="EH84" s="59"/>
      <c r="EI84" s="59"/>
      <c r="EJ84" s="59"/>
      <c r="EK84" s="59"/>
      <c r="EL84" s="59"/>
      <c r="EM84" s="59"/>
      <c r="EN84" s="59"/>
      <c r="EO84" s="59"/>
      <c r="EP84" s="59"/>
      <c r="EQ84" s="59"/>
      <c r="ER84" s="59"/>
      <c r="ES84" s="59"/>
      <c r="ET84" s="59"/>
      <c r="EU84" s="59"/>
      <c r="EV84" s="59"/>
      <c r="EW84" s="59"/>
      <c r="EX84" s="59"/>
      <c r="EY84" s="59"/>
      <c r="EZ84" s="59"/>
      <c r="FA84" s="59"/>
      <c r="FB84" s="59"/>
      <c r="FC84" s="59"/>
      <c r="FD84" s="59"/>
      <c r="FE84" s="59"/>
      <c r="FF84" s="59"/>
      <c r="FG84" s="59"/>
      <c r="FH84" s="59"/>
      <c r="FI84" s="59"/>
      <c r="FJ84" s="59"/>
      <c r="FK84" s="59"/>
      <c r="FL84" s="59"/>
      <c r="FM84" s="59"/>
      <c r="FN84" s="59"/>
      <c r="FO84" s="59"/>
      <c r="FP84" s="59"/>
      <c r="FQ84" s="59"/>
      <c r="FR84" s="59"/>
      <c r="FS84" s="59"/>
      <c r="FT84" s="59"/>
      <c r="FU84" s="59"/>
      <c r="FV84" s="59"/>
      <c r="FW84" s="59"/>
      <c r="FX84" s="59"/>
      <c r="FY84" s="59"/>
      <c r="FZ84" s="59"/>
      <c r="GA84" s="59"/>
      <c r="GB84" s="59"/>
      <c r="GC84" s="59"/>
      <c r="GD84" s="59"/>
      <c r="GE84" s="59"/>
      <c r="GF84" s="59"/>
      <c r="GG84" s="59"/>
      <c r="GH84" s="59"/>
      <c r="GI84" s="59"/>
      <c r="GJ84" s="59"/>
      <c r="GK84" s="59"/>
      <c r="GL84" s="59"/>
      <c r="GM84" s="59"/>
      <c r="GN84" s="59"/>
      <c r="GO84" s="59"/>
      <c r="GP84" s="59"/>
      <c r="GQ84" s="59"/>
      <c r="GR84" s="59"/>
      <c r="GS84" s="59"/>
      <c r="GT84" s="59"/>
      <c r="GU84" s="59"/>
      <c r="GV84" s="59"/>
      <c r="GW84" s="59"/>
      <c r="GX84" s="59"/>
      <c r="GY84" s="59"/>
      <c r="GZ84" s="59"/>
      <c r="HA84" s="59"/>
      <c r="HB84" s="59"/>
      <c r="HC84" s="59"/>
      <c r="HD84" s="59"/>
      <c r="HE84" s="59"/>
      <c r="HF84" s="59"/>
      <c r="HG84" s="59"/>
      <c r="HH84" s="59"/>
      <c r="HI84" s="59"/>
      <c r="HJ84" s="59"/>
      <c r="HK84" s="59"/>
      <c r="HL84" s="59"/>
      <c r="HM84" s="59"/>
      <c r="HN84" s="59"/>
      <c r="HO84" s="59"/>
      <c r="HP84" s="59"/>
      <c r="HQ84" s="59"/>
      <c r="HR84" s="59"/>
      <c r="HS84" s="59"/>
      <c r="HT84" s="59"/>
      <c r="HU84" s="59"/>
      <c r="HV84" s="59"/>
      <c r="HW84" s="59"/>
      <c r="HX84" s="59"/>
      <c r="HY84" s="59"/>
      <c r="HZ84" s="59"/>
      <c r="IA84" s="59"/>
      <c r="IB84" s="59"/>
      <c r="IC84" s="59"/>
      <c r="ID84" s="59"/>
      <c r="IE84" s="59"/>
      <c r="IF84" s="59"/>
      <c r="IG84" s="59"/>
      <c r="IH84" s="59"/>
      <c r="II84" s="59"/>
      <c r="IJ84" s="59"/>
      <c r="IK84" s="59"/>
      <c r="IL84" s="59"/>
      <c r="IM84" s="59"/>
      <c r="IN84" s="59"/>
      <c r="IO84" s="59"/>
      <c r="IP84" s="59"/>
      <c r="IQ84" s="59"/>
      <c r="IR84" s="59"/>
      <c r="IS84" s="59"/>
      <c r="IT84" s="59"/>
      <c r="IU84" s="59"/>
      <c r="IV84" s="59"/>
      <c r="IW84" s="59"/>
      <c r="IX84" s="59"/>
      <c r="IY84" s="59"/>
      <c r="IZ84" s="59"/>
      <c r="JA84" s="59"/>
      <c r="JB84" s="59"/>
      <c r="JC84" s="59"/>
      <c r="JD84" s="59"/>
      <c r="JE84" s="59"/>
      <c r="JF84" s="59"/>
      <c r="JG84" s="59"/>
      <c r="JH84" s="59"/>
      <c r="JI84" s="59"/>
    </row>
    <row r="85" spans="1:269" s="79" customFormat="1" ht="81.75" customHeight="1">
      <c r="A85" s="268">
        <f t="shared" si="1"/>
        <v>76</v>
      </c>
      <c r="B85" s="62">
        <v>45538</v>
      </c>
      <c r="C85" s="232" t="s">
        <v>385</v>
      </c>
      <c r="D85" s="232" t="s">
        <v>386</v>
      </c>
      <c r="E85" s="232" t="s">
        <v>384</v>
      </c>
      <c r="F85" s="64">
        <v>360000421754</v>
      </c>
      <c r="G85" s="65">
        <v>51618208</v>
      </c>
      <c r="H85" s="235" t="s">
        <v>192</v>
      </c>
      <c r="I85" s="234" t="s">
        <v>7</v>
      </c>
      <c r="J85" s="234" t="s">
        <v>7</v>
      </c>
      <c r="K85" s="234" t="s">
        <v>372</v>
      </c>
      <c r="L85" s="9">
        <v>208</v>
      </c>
      <c r="M85" s="9">
        <v>10</v>
      </c>
      <c r="N85" s="9">
        <v>0</v>
      </c>
      <c r="O85" s="9">
        <v>0</v>
      </c>
      <c r="P85" s="9">
        <v>0</v>
      </c>
      <c r="Q85" s="9">
        <v>0</v>
      </c>
      <c r="R85" s="9">
        <v>0</v>
      </c>
      <c r="S85" s="10">
        <v>26</v>
      </c>
      <c r="T85" s="68">
        <v>208</v>
      </c>
      <c r="U85" s="68">
        <v>15</v>
      </c>
      <c r="V85" s="68"/>
      <c r="W85" s="68"/>
      <c r="X85" s="68">
        <v>0</v>
      </c>
      <c r="Y85" s="69">
        <v>88</v>
      </c>
      <c r="Z85" s="68">
        <v>26.4</v>
      </c>
      <c r="AA85" s="69">
        <v>5</v>
      </c>
      <c r="AB85" s="68">
        <v>7.5</v>
      </c>
      <c r="AC85" s="69">
        <v>88</v>
      </c>
      <c r="AD85" s="68">
        <v>176</v>
      </c>
      <c r="AE85" s="69">
        <v>48</v>
      </c>
      <c r="AF85" s="68">
        <v>96</v>
      </c>
      <c r="AG85" s="69">
        <v>0</v>
      </c>
      <c r="AH85" s="68">
        <v>0</v>
      </c>
      <c r="AI85" s="70">
        <v>28</v>
      </c>
      <c r="AJ85" s="70">
        <v>27</v>
      </c>
      <c r="AK85" s="70">
        <v>109</v>
      </c>
      <c r="AL85" s="11">
        <v>219</v>
      </c>
      <c r="AM85" s="68">
        <v>54.75</v>
      </c>
      <c r="AN85" s="68"/>
      <c r="AO85" s="68"/>
      <c r="AP85" s="68"/>
      <c r="AQ85" s="68"/>
      <c r="AR85" s="71">
        <v>593.65</v>
      </c>
      <c r="AS85" s="72"/>
      <c r="AT85" s="72"/>
      <c r="AU85" s="68">
        <v>522.92241594022414</v>
      </c>
      <c r="AV85" s="68">
        <v>2093781.3534246574</v>
      </c>
      <c r="AW85" s="68">
        <v>0</v>
      </c>
      <c r="AX85" s="8">
        <v>0</v>
      </c>
      <c r="AY85" s="73">
        <v>8.5859478877287074</v>
      </c>
      <c r="AZ85" s="73">
        <v>593.65</v>
      </c>
      <c r="BA85" s="14">
        <v>2383504.75</v>
      </c>
      <c r="BB85" s="14">
        <v>5.9775840597758405</v>
      </c>
      <c r="BC85" s="9">
        <v>579.08646805249543</v>
      </c>
      <c r="BD85" s="229">
        <v>100</v>
      </c>
      <c r="BE85" s="230">
        <v>479.08646805249543</v>
      </c>
      <c r="BF85" s="20">
        <v>479.09</v>
      </c>
      <c r="BG85" s="21">
        <v>0</v>
      </c>
      <c r="BH85" s="19"/>
      <c r="BI85" s="59"/>
      <c r="BJ85" s="59"/>
      <c r="BK85" s="59"/>
      <c r="BL85" s="59"/>
      <c r="BM85" s="59"/>
      <c r="BN85" s="59"/>
      <c r="BO85" s="59"/>
      <c r="BP85" s="59"/>
      <c r="BQ85" s="59"/>
      <c r="BR85" s="59"/>
      <c r="BS85" s="59"/>
      <c r="BT85" s="59"/>
      <c r="BU85" s="59"/>
      <c r="BV85" s="59"/>
      <c r="BW85" s="59"/>
      <c r="BX85" s="59"/>
      <c r="BY85" s="59"/>
      <c r="BZ85" s="59"/>
      <c r="CA85" s="59"/>
      <c r="CB85" s="59"/>
      <c r="CC85" s="59"/>
      <c r="CD85" s="59"/>
      <c r="CE85" s="59"/>
      <c r="CF85" s="59"/>
      <c r="CG85" s="59"/>
      <c r="CH85" s="59"/>
      <c r="CI85" s="59"/>
      <c r="CJ85" s="59"/>
      <c r="CK85" s="59"/>
      <c r="CL85" s="59"/>
      <c r="CM85" s="59"/>
      <c r="CN85" s="59"/>
      <c r="CO85" s="59"/>
      <c r="CP85" s="59"/>
      <c r="CQ85" s="59"/>
      <c r="CR85" s="59"/>
      <c r="CS85" s="59"/>
      <c r="CT85" s="59"/>
      <c r="CU85" s="59"/>
      <c r="CV85" s="59"/>
      <c r="CW85" s="59"/>
      <c r="CX85" s="59"/>
      <c r="CY85" s="59"/>
      <c r="CZ85" s="59"/>
      <c r="DA85" s="59"/>
      <c r="DB85" s="59"/>
      <c r="DC85" s="59"/>
      <c r="DD85" s="59"/>
      <c r="DE85" s="59"/>
      <c r="DF85" s="59"/>
      <c r="DG85" s="59"/>
      <c r="DH85" s="59"/>
      <c r="DI85" s="59"/>
      <c r="DJ85" s="59"/>
      <c r="DK85" s="59"/>
      <c r="DL85" s="59"/>
      <c r="DM85" s="59"/>
      <c r="DN85" s="59"/>
      <c r="DO85" s="59"/>
      <c r="DP85" s="59"/>
      <c r="DQ85" s="59"/>
      <c r="DR85" s="59"/>
      <c r="DS85" s="59"/>
      <c r="DT85" s="59"/>
      <c r="DU85" s="59"/>
      <c r="DV85" s="59"/>
      <c r="DW85" s="59"/>
      <c r="DX85" s="59"/>
      <c r="DY85" s="59"/>
      <c r="DZ85" s="59"/>
      <c r="EA85" s="59"/>
      <c r="EB85" s="59"/>
      <c r="EC85" s="59"/>
      <c r="ED85" s="59"/>
      <c r="EE85" s="59"/>
      <c r="EF85" s="59"/>
      <c r="EG85" s="59"/>
      <c r="EH85" s="59"/>
      <c r="EI85" s="59"/>
      <c r="EJ85" s="59"/>
      <c r="EK85" s="59"/>
      <c r="EL85" s="59"/>
      <c r="EM85" s="59"/>
      <c r="EN85" s="59"/>
      <c r="EO85" s="59"/>
      <c r="EP85" s="59"/>
      <c r="EQ85" s="59"/>
      <c r="ER85" s="59"/>
      <c r="ES85" s="59"/>
      <c r="ET85" s="59"/>
      <c r="EU85" s="59"/>
      <c r="EV85" s="59"/>
      <c r="EW85" s="59"/>
      <c r="EX85" s="59"/>
      <c r="EY85" s="59"/>
      <c r="EZ85" s="59"/>
      <c r="FA85" s="59"/>
      <c r="FB85" s="59"/>
      <c r="FC85" s="59"/>
      <c r="FD85" s="59"/>
      <c r="FE85" s="59"/>
      <c r="FF85" s="59"/>
      <c r="FG85" s="59"/>
      <c r="FH85" s="59"/>
      <c r="FI85" s="59"/>
      <c r="FJ85" s="59"/>
      <c r="FK85" s="59"/>
      <c r="FL85" s="59"/>
      <c r="FM85" s="59"/>
      <c r="FN85" s="59"/>
      <c r="FO85" s="59"/>
      <c r="FP85" s="59"/>
      <c r="FQ85" s="59"/>
      <c r="FR85" s="59"/>
      <c r="FS85" s="59"/>
      <c r="FT85" s="59"/>
      <c r="FU85" s="59"/>
      <c r="FV85" s="59"/>
      <c r="FW85" s="59"/>
      <c r="FX85" s="59"/>
      <c r="FY85" s="59"/>
      <c r="FZ85" s="59"/>
      <c r="GA85" s="59"/>
      <c r="GB85" s="59"/>
      <c r="GC85" s="59"/>
      <c r="GD85" s="59"/>
      <c r="GE85" s="59"/>
      <c r="GF85" s="59"/>
      <c r="GG85" s="59"/>
      <c r="GH85" s="59"/>
      <c r="GI85" s="59"/>
      <c r="GJ85" s="59"/>
      <c r="GK85" s="59"/>
      <c r="GL85" s="59"/>
      <c r="GM85" s="59"/>
      <c r="GN85" s="59"/>
      <c r="GO85" s="59"/>
      <c r="GP85" s="59"/>
      <c r="GQ85" s="59"/>
      <c r="GR85" s="59"/>
      <c r="GS85" s="59"/>
      <c r="GT85" s="59"/>
      <c r="GU85" s="59"/>
      <c r="GV85" s="59"/>
      <c r="GW85" s="59"/>
      <c r="GX85" s="59"/>
      <c r="GY85" s="59"/>
      <c r="GZ85" s="59"/>
      <c r="HA85" s="59"/>
      <c r="HB85" s="59"/>
      <c r="HC85" s="59"/>
      <c r="HD85" s="59"/>
      <c r="HE85" s="59"/>
      <c r="HF85" s="59"/>
      <c r="HG85" s="59"/>
      <c r="HH85" s="59"/>
      <c r="HI85" s="59"/>
      <c r="HJ85" s="59"/>
      <c r="HK85" s="59"/>
      <c r="HL85" s="59"/>
      <c r="HM85" s="59"/>
      <c r="HN85" s="59"/>
      <c r="HO85" s="59"/>
      <c r="HP85" s="59"/>
      <c r="HQ85" s="59"/>
      <c r="HR85" s="59"/>
      <c r="HS85" s="59"/>
      <c r="HT85" s="59"/>
      <c r="HU85" s="59"/>
      <c r="HV85" s="59"/>
      <c r="HW85" s="59"/>
      <c r="HX85" s="59"/>
      <c r="HY85" s="59"/>
      <c r="HZ85" s="59"/>
      <c r="IA85" s="59"/>
      <c r="IB85" s="59"/>
      <c r="IC85" s="59"/>
      <c r="ID85" s="59"/>
      <c r="IE85" s="59"/>
      <c r="IF85" s="59"/>
      <c r="IG85" s="59"/>
      <c r="IH85" s="59"/>
      <c r="II85" s="59"/>
      <c r="IJ85" s="59"/>
      <c r="IK85" s="59"/>
      <c r="IL85" s="59"/>
      <c r="IM85" s="59"/>
      <c r="IN85" s="59"/>
      <c r="IO85" s="59"/>
      <c r="IP85" s="59"/>
      <c r="IQ85" s="59"/>
      <c r="IR85" s="59"/>
      <c r="IS85" s="59"/>
      <c r="IT85" s="59"/>
      <c r="IU85" s="59"/>
      <c r="IV85" s="59"/>
      <c r="IW85" s="59"/>
      <c r="IX85" s="59"/>
      <c r="IY85" s="59"/>
      <c r="IZ85" s="59"/>
      <c r="JA85" s="59"/>
      <c r="JB85" s="59"/>
      <c r="JC85" s="59"/>
      <c r="JD85" s="59"/>
      <c r="JE85" s="59"/>
      <c r="JF85" s="59"/>
      <c r="JG85" s="59"/>
      <c r="JH85" s="59"/>
      <c r="JI85" s="59"/>
    </row>
    <row r="86" spans="1:269" s="79" customFormat="1" ht="81.75" customHeight="1">
      <c r="A86" s="268">
        <f t="shared" si="1"/>
        <v>77</v>
      </c>
      <c r="B86" s="62">
        <v>45696</v>
      </c>
      <c r="C86" s="232" t="s">
        <v>390</v>
      </c>
      <c r="D86" s="232" t="s">
        <v>391</v>
      </c>
      <c r="E86" s="232" t="s">
        <v>389</v>
      </c>
      <c r="F86" s="64">
        <v>360000470941</v>
      </c>
      <c r="G86" s="65">
        <v>51088822</v>
      </c>
      <c r="H86" s="235" t="s">
        <v>192</v>
      </c>
      <c r="I86" s="234" t="s">
        <v>7</v>
      </c>
      <c r="J86" s="234" t="s">
        <v>7</v>
      </c>
      <c r="K86" s="234" t="s">
        <v>372</v>
      </c>
      <c r="L86" s="9">
        <v>206</v>
      </c>
      <c r="M86" s="9">
        <v>6.9230769230769234</v>
      </c>
      <c r="N86" s="9">
        <v>0</v>
      </c>
      <c r="O86" s="9">
        <v>0</v>
      </c>
      <c r="P86" s="9">
        <v>0</v>
      </c>
      <c r="Q86" s="9">
        <v>0</v>
      </c>
      <c r="R86" s="9">
        <v>0</v>
      </c>
      <c r="S86" s="10">
        <v>18</v>
      </c>
      <c r="T86" s="68">
        <v>142.61538461538461</v>
      </c>
      <c r="U86" s="68">
        <v>0</v>
      </c>
      <c r="V86" s="68"/>
      <c r="W86" s="68"/>
      <c r="X86" s="68">
        <v>0</v>
      </c>
      <c r="Y86" s="69">
        <v>0</v>
      </c>
      <c r="Z86" s="68">
        <v>0</v>
      </c>
      <c r="AA86" s="69">
        <v>70</v>
      </c>
      <c r="AB86" s="68">
        <v>103.99038461538461</v>
      </c>
      <c r="AC86" s="69">
        <v>0</v>
      </c>
      <c r="AD86" s="68">
        <v>0</v>
      </c>
      <c r="AE86" s="69">
        <v>36</v>
      </c>
      <c r="AF86" s="68">
        <v>71.307692307692307</v>
      </c>
      <c r="AG86" s="69">
        <v>0</v>
      </c>
      <c r="AH86" s="68">
        <v>0</v>
      </c>
      <c r="AI86" s="70">
        <v>21</v>
      </c>
      <c r="AJ86" s="70">
        <v>21</v>
      </c>
      <c r="AK86" s="70">
        <v>82</v>
      </c>
      <c r="AL86" s="11">
        <v>166</v>
      </c>
      <c r="AM86" s="68">
        <v>41.5</v>
      </c>
      <c r="AN86" s="68"/>
      <c r="AO86" s="68"/>
      <c r="AP86" s="68"/>
      <c r="AQ86" s="68"/>
      <c r="AR86" s="71">
        <v>366.33653846153845</v>
      </c>
      <c r="AS86" s="72"/>
      <c r="AT86" s="72"/>
      <c r="AU86" s="68">
        <v>311.93587747868571</v>
      </c>
      <c r="AV86" s="68">
        <v>1248991.2534246575</v>
      </c>
      <c r="AW86" s="68">
        <v>0</v>
      </c>
      <c r="AX86" s="8">
        <v>0</v>
      </c>
      <c r="AY86" s="73">
        <v>0</v>
      </c>
      <c r="AZ86" s="73">
        <v>366.33653846153845</v>
      </c>
      <c r="BA86" s="14">
        <v>1470841.201923077</v>
      </c>
      <c r="BB86" s="14">
        <v>5.9775840597758405</v>
      </c>
      <c r="BC86" s="9">
        <v>360.35895440176262</v>
      </c>
      <c r="BD86" s="229">
        <v>50</v>
      </c>
      <c r="BE86" s="230">
        <v>310.35895440176262</v>
      </c>
      <c r="BF86" s="20">
        <v>310.36</v>
      </c>
      <c r="BG86" s="21">
        <v>0</v>
      </c>
      <c r="BH86" s="19"/>
      <c r="BI86" s="59"/>
      <c r="BJ86" s="59"/>
      <c r="BK86" s="59"/>
      <c r="BL86" s="59"/>
      <c r="BM86" s="59"/>
      <c r="BN86" s="59"/>
      <c r="BO86" s="59"/>
      <c r="BP86" s="59"/>
      <c r="BQ86" s="59"/>
      <c r="BR86" s="59"/>
      <c r="BS86" s="59"/>
      <c r="BT86" s="59"/>
      <c r="BU86" s="59"/>
      <c r="BV86" s="59"/>
      <c r="BW86" s="59"/>
      <c r="BX86" s="59"/>
      <c r="BY86" s="59"/>
      <c r="BZ86" s="59"/>
      <c r="CA86" s="59"/>
      <c r="CB86" s="59"/>
      <c r="CC86" s="59"/>
      <c r="CD86" s="59"/>
      <c r="CE86" s="59"/>
      <c r="CF86" s="59"/>
      <c r="CG86" s="59"/>
      <c r="CH86" s="59"/>
      <c r="CI86" s="59"/>
      <c r="CJ86" s="59"/>
      <c r="CK86" s="59"/>
      <c r="CL86" s="59"/>
      <c r="CM86" s="59"/>
      <c r="CN86" s="59"/>
      <c r="CO86" s="59"/>
      <c r="CP86" s="59"/>
      <c r="CQ86" s="59"/>
      <c r="CR86" s="59"/>
      <c r="CS86" s="59"/>
      <c r="CT86" s="59"/>
      <c r="CU86" s="59"/>
      <c r="CV86" s="59"/>
      <c r="CW86" s="59"/>
      <c r="CX86" s="59"/>
      <c r="CY86" s="59"/>
      <c r="CZ86" s="59"/>
      <c r="DA86" s="59"/>
      <c r="DB86" s="59"/>
      <c r="DC86" s="59"/>
      <c r="DD86" s="59"/>
      <c r="DE86" s="59"/>
      <c r="DF86" s="59"/>
      <c r="DG86" s="59"/>
      <c r="DH86" s="59"/>
      <c r="DI86" s="59"/>
      <c r="DJ86" s="59"/>
      <c r="DK86" s="59"/>
      <c r="DL86" s="59"/>
      <c r="DM86" s="59"/>
      <c r="DN86" s="59"/>
      <c r="DO86" s="59"/>
      <c r="DP86" s="59"/>
      <c r="DQ86" s="59"/>
      <c r="DR86" s="59"/>
      <c r="DS86" s="59"/>
      <c r="DT86" s="59"/>
      <c r="DU86" s="59"/>
      <c r="DV86" s="59"/>
      <c r="DW86" s="59"/>
      <c r="DX86" s="59"/>
      <c r="DY86" s="59"/>
      <c r="DZ86" s="59"/>
      <c r="EA86" s="59"/>
      <c r="EB86" s="59"/>
      <c r="EC86" s="59"/>
      <c r="ED86" s="59"/>
      <c r="EE86" s="59"/>
      <c r="EF86" s="59"/>
      <c r="EG86" s="59"/>
      <c r="EH86" s="59"/>
      <c r="EI86" s="59"/>
      <c r="EJ86" s="59"/>
      <c r="EK86" s="59"/>
      <c r="EL86" s="59"/>
      <c r="EM86" s="59"/>
      <c r="EN86" s="59"/>
      <c r="EO86" s="59"/>
      <c r="EP86" s="59"/>
      <c r="EQ86" s="59"/>
      <c r="ER86" s="59"/>
      <c r="ES86" s="59"/>
      <c r="ET86" s="59"/>
      <c r="EU86" s="59"/>
      <c r="EV86" s="59"/>
      <c r="EW86" s="59"/>
      <c r="EX86" s="59"/>
      <c r="EY86" s="59"/>
      <c r="EZ86" s="59"/>
      <c r="FA86" s="59"/>
      <c r="FB86" s="59"/>
      <c r="FC86" s="59"/>
      <c r="FD86" s="59"/>
      <c r="FE86" s="59"/>
      <c r="FF86" s="59"/>
      <c r="FG86" s="59"/>
      <c r="FH86" s="59"/>
      <c r="FI86" s="59"/>
      <c r="FJ86" s="59"/>
      <c r="FK86" s="59"/>
      <c r="FL86" s="59"/>
      <c r="FM86" s="59"/>
      <c r="FN86" s="59"/>
      <c r="FO86" s="59"/>
      <c r="FP86" s="59"/>
      <c r="FQ86" s="59"/>
      <c r="FR86" s="59"/>
      <c r="FS86" s="59"/>
      <c r="FT86" s="59"/>
      <c r="FU86" s="59"/>
      <c r="FV86" s="59"/>
      <c r="FW86" s="59"/>
      <c r="FX86" s="59"/>
      <c r="FY86" s="59"/>
      <c r="FZ86" s="59"/>
      <c r="GA86" s="59"/>
      <c r="GB86" s="59"/>
      <c r="GC86" s="59"/>
      <c r="GD86" s="59"/>
      <c r="GE86" s="59"/>
      <c r="GF86" s="59"/>
      <c r="GG86" s="59"/>
      <c r="GH86" s="59"/>
      <c r="GI86" s="59"/>
      <c r="GJ86" s="59"/>
      <c r="GK86" s="59"/>
      <c r="GL86" s="59"/>
      <c r="GM86" s="59"/>
      <c r="GN86" s="59"/>
      <c r="GO86" s="59"/>
      <c r="GP86" s="59"/>
      <c r="GQ86" s="59"/>
      <c r="GR86" s="59"/>
      <c r="GS86" s="59"/>
      <c r="GT86" s="59"/>
      <c r="GU86" s="59"/>
      <c r="GV86" s="59"/>
      <c r="GW86" s="59"/>
      <c r="GX86" s="59"/>
      <c r="GY86" s="59"/>
      <c r="GZ86" s="59"/>
      <c r="HA86" s="59"/>
      <c r="HB86" s="59"/>
      <c r="HC86" s="59"/>
      <c r="HD86" s="59"/>
      <c r="HE86" s="59"/>
      <c r="HF86" s="59"/>
      <c r="HG86" s="59"/>
      <c r="HH86" s="59"/>
      <c r="HI86" s="59"/>
      <c r="HJ86" s="59"/>
      <c r="HK86" s="59"/>
      <c r="HL86" s="59"/>
      <c r="HM86" s="59"/>
      <c r="HN86" s="59"/>
      <c r="HO86" s="59"/>
      <c r="HP86" s="59"/>
      <c r="HQ86" s="59"/>
      <c r="HR86" s="59"/>
      <c r="HS86" s="59"/>
      <c r="HT86" s="59"/>
      <c r="HU86" s="59"/>
      <c r="HV86" s="59"/>
      <c r="HW86" s="59"/>
      <c r="HX86" s="59"/>
      <c r="HY86" s="59"/>
      <c r="HZ86" s="59"/>
      <c r="IA86" s="59"/>
      <c r="IB86" s="59"/>
      <c r="IC86" s="59"/>
      <c r="ID86" s="59"/>
      <c r="IE86" s="59"/>
      <c r="IF86" s="59"/>
      <c r="IG86" s="59"/>
      <c r="IH86" s="59"/>
      <c r="II86" s="59"/>
      <c r="IJ86" s="59"/>
      <c r="IK86" s="59"/>
      <c r="IL86" s="59"/>
      <c r="IM86" s="59"/>
      <c r="IN86" s="59"/>
      <c r="IO86" s="59"/>
      <c r="IP86" s="59"/>
      <c r="IQ86" s="59"/>
      <c r="IR86" s="59"/>
      <c r="IS86" s="59"/>
      <c r="IT86" s="59"/>
      <c r="IU86" s="59"/>
      <c r="IV86" s="59"/>
      <c r="IW86" s="59"/>
      <c r="IX86" s="59"/>
      <c r="IY86" s="59"/>
      <c r="IZ86" s="59"/>
      <c r="JA86" s="59"/>
      <c r="JB86" s="59"/>
      <c r="JC86" s="59"/>
      <c r="JD86" s="59"/>
      <c r="JE86" s="59"/>
      <c r="JF86" s="59"/>
      <c r="JG86" s="59"/>
      <c r="JH86" s="59"/>
      <c r="JI86" s="59"/>
    </row>
    <row r="87" spans="1:269" s="80" customFormat="1" ht="27">
      <c r="A87" s="268"/>
      <c r="B87" s="82"/>
      <c r="C87" s="63"/>
      <c r="D87" s="63"/>
      <c r="E87" s="67"/>
      <c r="F87" s="64"/>
      <c r="G87" s="67"/>
      <c r="H87" s="66"/>
      <c r="I87" s="67"/>
      <c r="J87" s="54"/>
      <c r="K87" s="67"/>
      <c r="L87" s="37"/>
      <c r="M87" s="9"/>
      <c r="N87" s="9"/>
      <c r="O87" s="12"/>
      <c r="P87" s="12"/>
      <c r="Q87" s="12"/>
      <c r="R87" s="9"/>
      <c r="S87" s="9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9"/>
      <c r="AY87" s="83"/>
      <c r="AZ87" s="83"/>
      <c r="BA87" s="83"/>
      <c r="BB87" s="22"/>
      <c r="BC87" s="9"/>
      <c r="BD87" s="9"/>
      <c r="BE87" s="72"/>
      <c r="BF87" s="23"/>
      <c r="BG87" s="24"/>
      <c r="BH87" s="25"/>
      <c r="BI87" s="81"/>
      <c r="BJ87" s="81"/>
      <c r="BK87" s="81"/>
      <c r="BL87" s="81"/>
      <c r="BM87" s="81"/>
      <c r="BN87" s="81"/>
      <c r="BO87" s="81"/>
      <c r="BP87" s="81"/>
      <c r="BQ87" s="81"/>
      <c r="BR87" s="81"/>
      <c r="BS87" s="81"/>
      <c r="BT87" s="81"/>
      <c r="BU87" s="81"/>
      <c r="BV87" s="81"/>
      <c r="BW87" s="81"/>
      <c r="BX87" s="81"/>
      <c r="BY87" s="81"/>
      <c r="BZ87" s="81"/>
      <c r="CA87" s="81"/>
      <c r="CB87" s="81"/>
      <c r="CC87" s="81"/>
      <c r="CD87" s="81"/>
      <c r="CE87" s="81"/>
      <c r="CF87" s="81"/>
      <c r="CG87" s="81"/>
      <c r="CH87" s="81"/>
      <c r="CI87" s="81"/>
      <c r="CJ87" s="81"/>
      <c r="CK87" s="81"/>
      <c r="CL87" s="81"/>
      <c r="CM87" s="81"/>
      <c r="CN87" s="81"/>
      <c r="CO87" s="81"/>
      <c r="CP87" s="81"/>
      <c r="CQ87" s="81"/>
      <c r="CR87" s="81"/>
      <c r="CS87" s="81"/>
      <c r="CT87" s="81"/>
      <c r="CU87" s="81"/>
      <c r="CV87" s="81"/>
      <c r="CW87" s="81"/>
      <c r="CX87" s="81"/>
      <c r="CY87" s="81"/>
      <c r="CZ87" s="81"/>
      <c r="DA87" s="81"/>
      <c r="DB87" s="81"/>
      <c r="DC87" s="81"/>
      <c r="DD87" s="81"/>
      <c r="DE87" s="81"/>
      <c r="DF87" s="81"/>
      <c r="DG87" s="81"/>
      <c r="DH87" s="81"/>
      <c r="DI87" s="81"/>
      <c r="DJ87" s="81"/>
      <c r="DK87" s="81"/>
      <c r="DL87" s="81"/>
      <c r="DM87" s="81"/>
      <c r="DN87" s="81"/>
      <c r="DO87" s="81"/>
      <c r="DP87" s="81"/>
      <c r="DQ87" s="81"/>
      <c r="DR87" s="81"/>
      <c r="DS87" s="81"/>
      <c r="DT87" s="81"/>
      <c r="DU87" s="81"/>
      <c r="DV87" s="81"/>
      <c r="DW87" s="81"/>
      <c r="DX87" s="81"/>
      <c r="DY87" s="81"/>
      <c r="DZ87" s="81"/>
      <c r="EA87" s="81"/>
      <c r="EB87" s="81"/>
      <c r="EC87" s="81"/>
      <c r="ED87" s="81"/>
      <c r="EE87" s="81"/>
      <c r="EF87" s="81"/>
      <c r="EG87" s="81"/>
      <c r="EH87" s="81"/>
      <c r="EI87" s="81"/>
      <c r="EJ87" s="81"/>
      <c r="EK87" s="81"/>
      <c r="EL87" s="81"/>
      <c r="EM87" s="81"/>
      <c r="EN87" s="81"/>
      <c r="EO87" s="81"/>
      <c r="EP87" s="81"/>
      <c r="EQ87" s="81"/>
      <c r="ER87" s="81"/>
      <c r="ES87" s="81"/>
      <c r="ET87" s="81"/>
      <c r="EU87" s="81"/>
      <c r="EV87" s="81"/>
      <c r="EW87" s="81"/>
      <c r="EX87" s="81"/>
      <c r="EY87" s="81"/>
      <c r="EZ87" s="81"/>
      <c r="FA87" s="81"/>
      <c r="FB87" s="81"/>
      <c r="FC87" s="81"/>
      <c r="FD87" s="81"/>
      <c r="FE87" s="81"/>
      <c r="FF87" s="81"/>
      <c r="FG87" s="81"/>
      <c r="FH87" s="81"/>
      <c r="FI87" s="81"/>
      <c r="FJ87" s="81"/>
      <c r="FK87" s="81"/>
      <c r="FL87" s="81"/>
      <c r="FM87" s="81"/>
      <c r="FN87" s="81"/>
      <c r="FO87" s="81"/>
      <c r="FP87" s="81"/>
      <c r="FQ87" s="81"/>
      <c r="FR87" s="81"/>
      <c r="FS87" s="81"/>
      <c r="FT87" s="81"/>
      <c r="FU87" s="81"/>
      <c r="FV87" s="81"/>
      <c r="FW87" s="81"/>
      <c r="FX87" s="81"/>
      <c r="FY87" s="81"/>
      <c r="FZ87" s="81"/>
      <c r="GA87" s="81"/>
      <c r="GB87" s="81"/>
      <c r="GC87" s="81"/>
      <c r="GD87" s="81"/>
      <c r="GE87" s="81"/>
      <c r="GF87" s="81"/>
      <c r="GG87" s="81"/>
      <c r="GH87" s="81"/>
      <c r="GI87" s="81"/>
      <c r="GJ87" s="81"/>
      <c r="GK87" s="81"/>
      <c r="GL87" s="81"/>
      <c r="GM87" s="81"/>
      <c r="GN87" s="81"/>
      <c r="GO87" s="81"/>
      <c r="GP87" s="81"/>
      <c r="GQ87" s="81"/>
      <c r="GR87" s="81"/>
      <c r="GS87" s="81"/>
      <c r="GT87" s="81"/>
      <c r="GU87" s="81"/>
      <c r="GV87" s="81"/>
      <c r="GW87" s="81"/>
      <c r="GX87" s="81"/>
      <c r="GY87" s="81"/>
      <c r="GZ87" s="81"/>
      <c r="HA87" s="81"/>
      <c r="HB87" s="81"/>
      <c r="HC87" s="81"/>
      <c r="HD87" s="81"/>
      <c r="HE87" s="81"/>
      <c r="HF87" s="81"/>
      <c r="HG87" s="81"/>
      <c r="HH87" s="81"/>
      <c r="HI87" s="81"/>
      <c r="HJ87" s="81"/>
      <c r="HK87" s="81"/>
      <c r="HL87" s="81"/>
      <c r="HM87" s="81"/>
      <c r="HN87" s="81"/>
      <c r="HO87" s="81"/>
      <c r="HP87" s="81"/>
      <c r="HQ87" s="81"/>
      <c r="HR87" s="81"/>
      <c r="HS87" s="81"/>
      <c r="HT87" s="81"/>
      <c r="HU87" s="81"/>
      <c r="HV87" s="81"/>
      <c r="HW87" s="81"/>
      <c r="HX87" s="81"/>
      <c r="HY87" s="81"/>
      <c r="HZ87" s="81"/>
      <c r="IA87" s="81"/>
      <c r="IB87" s="81"/>
      <c r="IC87" s="81"/>
      <c r="ID87" s="81"/>
      <c r="IE87" s="81"/>
      <c r="IF87" s="81"/>
      <c r="IG87" s="81"/>
      <c r="IH87" s="81"/>
      <c r="II87" s="81"/>
      <c r="IJ87" s="81"/>
      <c r="IK87" s="81"/>
      <c r="IL87" s="81"/>
      <c r="IM87" s="81"/>
      <c r="IN87" s="81"/>
      <c r="IO87" s="81"/>
      <c r="IP87" s="81"/>
      <c r="IQ87" s="81"/>
      <c r="IR87" s="81"/>
      <c r="IS87" s="81"/>
      <c r="IT87" s="81"/>
      <c r="IU87" s="81"/>
      <c r="IV87" s="81"/>
      <c r="IW87" s="81"/>
      <c r="IX87" s="81"/>
      <c r="IY87" s="81"/>
      <c r="IZ87" s="81"/>
      <c r="JA87" s="81"/>
      <c r="JB87" s="81"/>
      <c r="JC87" s="81"/>
      <c r="JD87" s="81"/>
      <c r="JE87" s="81"/>
      <c r="JF87" s="81"/>
      <c r="JG87" s="81"/>
      <c r="JH87" s="81"/>
      <c r="JI87" s="81"/>
    </row>
    <row r="88" spans="1:269" s="16" customFormat="1" ht="54.75" customHeight="1">
      <c r="A88" s="272">
        <f>SUBTOTAL(3,E10:E87)</f>
        <v>77</v>
      </c>
      <c r="B88" s="31"/>
      <c r="C88" s="32"/>
      <c r="D88" s="32"/>
      <c r="E88" s="32"/>
      <c r="F88" s="31"/>
      <c r="G88" s="32"/>
      <c r="H88" s="31"/>
      <c r="I88" s="33"/>
      <c r="J88" s="33"/>
      <c r="K88" s="33"/>
      <c r="L88" s="33">
        <f t="shared" ref="L88:AN88" si="2">SUBTOTAL(9,L10:L87)</f>
        <v>16014</v>
      </c>
      <c r="M88" s="33">
        <f t="shared" si="2"/>
        <v>655.96153846153857</v>
      </c>
      <c r="N88" s="222">
        <f t="shared" si="2"/>
        <v>36</v>
      </c>
      <c r="O88" s="33">
        <f t="shared" si="2"/>
        <v>125.5</v>
      </c>
      <c r="P88" s="33">
        <f t="shared" si="2"/>
        <v>13</v>
      </c>
      <c r="Q88" s="33">
        <f t="shared" si="2"/>
        <v>11</v>
      </c>
      <c r="R88" s="33">
        <f t="shared" si="2"/>
        <v>0</v>
      </c>
      <c r="S88" s="33">
        <f t="shared" si="2"/>
        <v>1857.5</v>
      </c>
      <c r="T88" s="33">
        <f t="shared" si="2"/>
        <v>14858.615384615385</v>
      </c>
      <c r="U88" s="33">
        <f t="shared" si="2"/>
        <v>1090</v>
      </c>
      <c r="V88" s="33">
        <f t="shared" si="2"/>
        <v>6943.0769230769229</v>
      </c>
      <c r="W88" s="33">
        <f t="shared" si="2"/>
        <v>545</v>
      </c>
      <c r="X88" s="33">
        <f t="shared" si="2"/>
        <v>1950</v>
      </c>
      <c r="Y88" s="33">
        <f t="shared" si="2"/>
        <v>476</v>
      </c>
      <c r="Z88" s="33">
        <f t="shared" si="2"/>
        <v>142.79999999999998</v>
      </c>
      <c r="AA88" s="33">
        <f t="shared" si="2"/>
        <v>536.5</v>
      </c>
      <c r="AB88" s="33">
        <f t="shared" si="2"/>
        <v>803.74038461538464</v>
      </c>
      <c r="AC88" s="33">
        <f t="shared" si="2"/>
        <v>476.5</v>
      </c>
      <c r="AD88" s="33">
        <f t="shared" si="2"/>
        <v>953</v>
      </c>
      <c r="AE88" s="33">
        <f t="shared" si="2"/>
        <v>506</v>
      </c>
      <c r="AF88" s="33">
        <f t="shared" si="2"/>
        <v>1011.3076923076923</v>
      </c>
      <c r="AG88" s="33">
        <f t="shared" si="2"/>
        <v>0</v>
      </c>
      <c r="AH88" s="33">
        <f t="shared" si="2"/>
        <v>0</v>
      </c>
      <c r="AI88" s="33">
        <f t="shared" si="2"/>
        <v>1526</v>
      </c>
      <c r="AJ88" s="33">
        <f t="shared" si="2"/>
        <v>285</v>
      </c>
      <c r="AK88" s="33">
        <f t="shared" si="2"/>
        <v>1188</v>
      </c>
      <c r="AL88" s="33">
        <f t="shared" si="2"/>
        <v>5161</v>
      </c>
      <c r="AM88" s="33">
        <f t="shared" si="2"/>
        <v>1290.25</v>
      </c>
      <c r="AN88" s="33">
        <f t="shared" si="2"/>
        <v>0</v>
      </c>
      <c r="AO88" s="222">
        <f>SUM(AO10:AO86)</f>
        <v>0</v>
      </c>
      <c r="AP88" s="33">
        <f t="shared" ref="AP88:BG88" si="3">SUBTOTAL(9,AP10:AP87)</f>
        <v>0</v>
      </c>
      <c r="AQ88" s="33">
        <f t="shared" si="3"/>
        <v>0</v>
      </c>
      <c r="AR88" s="33">
        <f t="shared" si="3"/>
        <v>30243.751923076932</v>
      </c>
      <c r="AS88" s="33">
        <f t="shared" si="3"/>
        <v>698.05284134776105</v>
      </c>
      <c r="AT88" s="33">
        <f t="shared" si="3"/>
        <v>976.90149838797925</v>
      </c>
      <c r="AU88" s="33">
        <f t="shared" si="3"/>
        <v>28646.709407972096</v>
      </c>
      <c r="AV88" s="33">
        <f t="shared" si="3"/>
        <v>114701424.46952024</v>
      </c>
      <c r="AW88" s="33">
        <f t="shared" si="3"/>
        <v>112</v>
      </c>
      <c r="AX88" s="33">
        <f t="shared" si="3"/>
        <v>16800000</v>
      </c>
      <c r="AY88" s="33">
        <f t="shared" si="3"/>
        <v>404.50036537459607</v>
      </c>
      <c r="AZ88" s="33">
        <f t="shared" si="3"/>
        <v>31999.36286804757</v>
      </c>
      <c r="BA88" s="33">
        <f t="shared" si="3"/>
        <v>128477441.91521087</v>
      </c>
      <c r="BB88" s="33">
        <f t="shared" si="3"/>
        <v>429.5404232259574</v>
      </c>
      <c r="BC88" s="33">
        <f t="shared" si="3"/>
        <v>31165.322079447029</v>
      </c>
      <c r="BD88" s="33">
        <f t="shared" si="3"/>
        <v>6350</v>
      </c>
      <c r="BE88" s="33">
        <f t="shared" si="3"/>
        <v>24815.322079447036</v>
      </c>
      <c r="BF88" s="33">
        <f t="shared" si="3"/>
        <v>24815.410000000007</v>
      </c>
      <c r="BG88" s="33">
        <f t="shared" si="3"/>
        <v>0</v>
      </c>
      <c r="BH88" s="30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  <c r="CF88" s="18"/>
      <c r="CG88" s="18"/>
      <c r="CH88" s="18"/>
      <c r="CI88" s="18"/>
      <c r="CJ88" s="18"/>
      <c r="CK88" s="18"/>
      <c r="CL88" s="18"/>
      <c r="CM88" s="18"/>
      <c r="CN88" s="18"/>
      <c r="CO88" s="18"/>
      <c r="CP88" s="18"/>
      <c r="CQ88" s="18"/>
      <c r="CR88" s="18"/>
      <c r="CS88" s="18"/>
      <c r="CT88" s="18"/>
      <c r="CU88" s="18"/>
      <c r="CV88" s="18"/>
      <c r="CW88" s="18"/>
      <c r="CX88" s="18"/>
      <c r="CY88" s="18"/>
      <c r="CZ88" s="18"/>
      <c r="DA88" s="18"/>
      <c r="DB88" s="18"/>
      <c r="DC88" s="18"/>
      <c r="DD88" s="18"/>
      <c r="DE88" s="18"/>
      <c r="DF88" s="18"/>
      <c r="DG88" s="18"/>
      <c r="DH88" s="18"/>
      <c r="DI88" s="18"/>
      <c r="DJ88" s="18"/>
      <c r="DK88" s="18"/>
      <c r="DL88" s="18"/>
      <c r="DM88" s="18"/>
      <c r="DN88" s="18"/>
      <c r="DO88" s="18"/>
      <c r="DP88" s="18"/>
      <c r="DQ88" s="18"/>
      <c r="DR88" s="18"/>
      <c r="DS88" s="18"/>
      <c r="DT88" s="18"/>
      <c r="DU88" s="18"/>
      <c r="DV88" s="18"/>
      <c r="DW88" s="18"/>
      <c r="DX88" s="18"/>
      <c r="DY88" s="18"/>
      <c r="DZ88" s="18"/>
      <c r="EA88" s="18"/>
      <c r="EB88" s="18"/>
      <c r="EC88" s="18"/>
      <c r="ED88" s="18"/>
      <c r="EE88" s="18"/>
      <c r="EF88" s="18"/>
      <c r="EG88" s="18"/>
      <c r="EH88" s="18"/>
      <c r="EI88" s="18"/>
      <c r="EJ88" s="18"/>
      <c r="EK88" s="18"/>
      <c r="EL88" s="18"/>
      <c r="EM88" s="18"/>
      <c r="EN88" s="18"/>
      <c r="EO88" s="18"/>
      <c r="EP88" s="18"/>
      <c r="EQ88" s="18"/>
      <c r="ER88" s="18"/>
      <c r="ES88" s="18"/>
      <c r="ET88" s="18"/>
      <c r="EU88" s="18"/>
      <c r="EV88" s="18"/>
      <c r="EW88" s="18"/>
      <c r="EX88" s="18"/>
      <c r="EY88" s="18"/>
      <c r="EZ88" s="18"/>
      <c r="FA88" s="18"/>
      <c r="FB88" s="18"/>
      <c r="FC88" s="18"/>
      <c r="FD88" s="18"/>
      <c r="FE88" s="18"/>
      <c r="FF88" s="18"/>
      <c r="FG88" s="18"/>
      <c r="FH88" s="18"/>
      <c r="FI88" s="18"/>
      <c r="FJ88" s="18"/>
      <c r="FK88" s="18"/>
      <c r="FL88" s="18"/>
      <c r="FM88" s="18"/>
      <c r="FN88" s="18"/>
      <c r="FO88" s="18"/>
      <c r="FP88" s="18"/>
      <c r="FQ88" s="18"/>
      <c r="FR88" s="18"/>
      <c r="FS88" s="18"/>
      <c r="FT88" s="18"/>
      <c r="FU88" s="18"/>
      <c r="FV88" s="18"/>
      <c r="FW88" s="18"/>
      <c r="FX88" s="18"/>
      <c r="FY88" s="18"/>
      <c r="FZ88" s="18"/>
      <c r="GA88" s="18"/>
      <c r="GB88" s="18"/>
      <c r="GC88" s="18"/>
      <c r="GD88" s="18"/>
      <c r="GE88" s="18"/>
      <c r="GF88" s="18"/>
      <c r="GG88" s="18"/>
      <c r="GH88" s="18"/>
      <c r="GI88" s="18"/>
      <c r="GJ88" s="18"/>
      <c r="GK88" s="18"/>
      <c r="GL88" s="18"/>
      <c r="GM88" s="18"/>
      <c r="GN88" s="18"/>
      <c r="GO88" s="18"/>
      <c r="GP88" s="18"/>
      <c r="GQ88" s="18"/>
      <c r="GR88" s="18"/>
      <c r="GS88" s="18"/>
      <c r="GT88" s="18"/>
      <c r="GU88" s="18"/>
      <c r="GV88" s="18"/>
      <c r="GW88" s="18"/>
      <c r="GX88" s="18"/>
      <c r="GY88" s="18"/>
      <c r="GZ88" s="18"/>
      <c r="HA88" s="18"/>
      <c r="HB88" s="18"/>
      <c r="HC88" s="18"/>
      <c r="HD88" s="18"/>
      <c r="HE88" s="18"/>
      <c r="HF88" s="18"/>
      <c r="HG88" s="18"/>
      <c r="HH88" s="18"/>
      <c r="HI88" s="18"/>
      <c r="HJ88" s="18"/>
      <c r="HK88" s="18"/>
      <c r="HL88" s="18"/>
      <c r="HM88" s="18"/>
      <c r="HN88" s="18"/>
      <c r="HO88" s="18"/>
      <c r="HP88" s="18"/>
      <c r="HQ88" s="18"/>
      <c r="HR88" s="18"/>
      <c r="HS88" s="18"/>
      <c r="HT88" s="18"/>
      <c r="HU88" s="18"/>
      <c r="HV88" s="18"/>
      <c r="HW88" s="18"/>
      <c r="HX88" s="18"/>
      <c r="HY88" s="18"/>
      <c r="HZ88" s="18"/>
      <c r="IA88" s="18"/>
      <c r="IB88" s="18"/>
      <c r="IC88" s="18"/>
      <c r="ID88" s="18"/>
      <c r="IE88" s="18"/>
      <c r="IF88" s="18"/>
      <c r="IG88" s="18"/>
      <c r="IH88" s="18"/>
      <c r="II88" s="18"/>
      <c r="IJ88" s="18"/>
      <c r="IK88" s="18"/>
      <c r="IL88" s="18"/>
      <c r="IM88" s="18"/>
      <c r="IN88" s="18"/>
      <c r="IO88" s="18"/>
      <c r="IP88" s="18"/>
      <c r="IQ88" s="18"/>
      <c r="IR88" s="18"/>
      <c r="IS88" s="18"/>
      <c r="IT88" s="18"/>
      <c r="IU88" s="18"/>
      <c r="IV88" s="18"/>
      <c r="IW88" s="18"/>
      <c r="IX88" s="18"/>
      <c r="IY88" s="18"/>
      <c r="IZ88" s="18"/>
      <c r="JA88" s="18"/>
      <c r="JB88" s="18"/>
      <c r="JC88" s="18"/>
      <c r="JD88" s="18"/>
      <c r="JE88" s="18"/>
      <c r="JF88" s="18"/>
      <c r="JG88" s="18"/>
      <c r="JH88" s="18"/>
      <c r="JI88" s="18"/>
    </row>
    <row r="89" spans="1:269" s="18" customFormat="1">
      <c r="A89" s="273"/>
      <c r="B89" s="243"/>
      <c r="C89" s="244"/>
      <c r="D89" s="244"/>
      <c r="E89" s="244"/>
      <c r="F89" s="237"/>
      <c r="G89" s="244"/>
      <c r="H89" s="237"/>
      <c r="I89" s="244"/>
      <c r="J89" s="245"/>
      <c r="K89" s="237"/>
      <c r="L89" s="237"/>
      <c r="BC89" s="237"/>
    </row>
    <row r="90" spans="1:269" s="98" customFormat="1" ht="33">
      <c r="A90" s="303" t="s">
        <v>174</v>
      </c>
      <c r="B90" s="303"/>
      <c r="C90" s="100"/>
      <c r="D90" s="100"/>
      <c r="E90" s="100"/>
      <c r="F90" s="101"/>
      <c r="G90" s="100"/>
      <c r="H90" s="100"/>
      <c r="I90" s="100"/>
      <c r="J90" s="100"/>
      <c r="K90" s="102"/>
      <c r="M90" s="115"/>
      <c r="O90" s="115" t="s">
        <v>175</v>
      </c>
      <c r="P90" s="103"/>
      <c r="Q90" s="103"/>
      <c r="R90" s="104"/>
      <c r="S90" s="103"/>
      <c r="T90" s="105"/>
      <c r="V90" s="251" t="s">
        <v>301</v>
      </c>
      <c r="W90" s="263"/>
      <c r="X90" s="251"/>
      <c r="Y90" s="251"/>
      <c r="Z90" s="106"/>
      <c r="AA90" s="106"/>
      <c r="AB90" s="107"/>
      <c r="AC90" s="301" t="s">
        <v>302</v>
      </c>
      <c r="AD90" s="301"/>
      <c r="AG90" s="250"/>
      <c r="AH90" s="250"/>
      <c r="AI90" s="250"/>
      <c r="AJ90" s="250"/>
      <c r="AK90" s="250"/>
      <c r="AL90" s="250"/>
      <c r="AN90" s="108"/>
      <c r="AO90" s="108"/>
      <c r="AP90" s="108"/>
      <c r="AQ90" s="107"/>
      <c r="AT90" s="108"/>
      <c r="AU90" s="262"/>
      <c r="AW90" s="107"/>
      <c r="AX90" s="109"/>
      <c r="AZ90" s="108"/>
      <c r="BA90" s="110"/>
      <c r="BB90" s="251" t="s">
        <v>303</v>
      </c>
      <c r="BD90" s="251"/>
      <c r="BE90" s="263"/>
      <c r="BF90" s="251"/>
      <c r="BG90" s="97"/>
      <c r="BH90" s="97"/>
      <c r="BI90" s="99"/>
      <c r="BJ90" s="99"/>
      <c r="BK90" s="99"/>
      <c r="BL90" s="99"/>
      <c r="BM90" s="99"/>
      <c r="BN90" s="99"/>
    </row>
    <row r="91" spans="1:269" s="98" customFormat="1" ht="33">
      <c r="A91" s="302" t="s">
        <v>176</v>
      </c>
      <c r="B91" s="302"/>
      <c r="C91" s="100"/>
      <c r="D91" s="100"/>
      <c r="E91" s="100"/>
      <c r="F91" s="101"/>
      <c r="G91" s="100"/>
      <c r="H91" s="100"/>
      <c r="I91" s="100"/>
      <c r="J91" s="100"/>
      <c r="K91" s="102"/>
      <c r="M91" s="114"/>
      <c r="O91" s="114" t="s">
        <v>177</v>
      </c>
      <c r="P91" s="111"/>
      <c r="Q91" s="111"/>
      <c r="R91" s="112"/>
      <c r="S91" s="111"/>
      <c r="T91" s="113"/>
      <c r="V91" s="267" t="s">
        <v>311</v>
      </c>
      <c r="W91" s="267"/>
      <c r="X91" s="267"/>
      <c r="Y91" s="113"/>
      <c r="Z91" s="106"/>
      <c r="AA91" s="106"/>
      <c r="AB91" s="107"/>
      <c r="AC91" s="300" t="s">
        <v>312</v>
      </c>
      <c r="AD91" s="300"/>
      <c r="AG91" s="249"/>
      <c r="AH91" s="249"/>
      <c r="AI91" s="249"/>
      <c r="AJ91" s="249"/>
      <c r="AK91" s="249"/>
      <c r="AL91" s="249"/>
      <c r="AN91" s="106"/>
      <c r="AO91" s="106"/>
      <c r="AP91" s="106"/>
      <c r="AQ91" s="107"/>
      <c r="AT91" s="107"/>
      <c r="AW91" s="107"/>
      <c r="AX91" s="109"/>
      <c r="AZ91" s="106"/>
      <c r="BA91" s="106"/>
      <c r="BB91" s="251" t="s">
        <v>313</v>
      </c>
      <c r="BD91" s="251"/>
      <c r="BE91" s="251"/>
      <c r="BF91" s="251"/>
      <c r="BG91" s="96"/>
      <c r="BH91" s="96"/>
      <c r="BI91" s="99"/>
      <c r="BJ91" s="99"/>
      <c r="BK91" s="99"/>
      <c r="BL91" s="99"/>
      <c r="BM91" s="99"/>
      <c r="BN91" s="99"/>
    </row>
    <row r="92" spans="1:269" ht="29.25">
      <c r="E92" s="39"/>
      <c r="F92" s="26"/>
      <c r="G92" s="39"/>
      <c r="H92" s="90"/>
      <c r="I92" s="91"/>
      <c r="J92" s="38"/>
      <c r="K92" s="38"/>
      <c r="AL92" s="44"/>
      <c r="BH92" s="15"/>
    </row>
    <row r="93" spans="1:269">
      <c r="U93" s="89"/>
      <c r="V93" s="89"/>
      <c r="W93" s="89"/>
      <c r="X93" s="89"/>
      <c r="Y93" s="89"/>
      <c r="AA93" s="89"/>
      <c r="BH93" s="15"/>
    </row>
    <row r="94" spans="1:269">
      <c r="N94" s="28"/>
      <c r="O94" s="27"/>
      <c r="P94" s="27"/>
      <c r="Q94" s="27"/>
      <c r="R94" s="28"/>
      <c r="S94" s="28"/>
      <c r="T94" s="92"/>
      <c r="U94" s="89"/>
      <c r="V94" s="89"/>
      <c r="W94" s="89"/>
      <c r="X94" s="89"/>
      <c r="Y94" s="89"/>
      <c r="Z94" s="92"/>
      <c r="AA94" s="89"/>
    </row>
    <row r="95" spans="1:269">
      <c r="O95" s="40"/>
      <c r="P95" s="29"/>
      <c r="Q95" s="29"/>
      <c r="R95" s="29"/>
      <c r="S95" s="29"/>
      <c r="T95" s="93"/>
      <c r="U95" s="93"/>
      <c r="V95" s="93"/>
      <c r="W95" s="93"/>
      <c r="X95" s="93"/>
      <c r="Y95" s="93"/>
      <c r="Z95" s="93"/>
      <c r="AA95" s="93"/>
      <c r="BH95" s="38"/>
    </row>
    <row r="96" spans="1:269">
      <c r="O96" s="40"/>
      <c r="P96" s="29"/>
      <c r="Q96" s="29"/>
      <c r="R96" s="29"/>
      <c r="S96" s="29"/>
      <c r="T96" s="93"/>
      <c r="U96" s="93"/>
      <c r="V96" s="93"/>
      <c r="W96" s="93"/>
      <c r="X96" s="93"/>
      <c r="Y96" s="93"/>
      <c r="Z96" s="93"/>
      <c r="AA96" s="93"/>
      <c r="BH96" s="38"/>
    </row>
    <row r="97" spans="1:60">
      <c r="O97" s="40"/>
      <c r="P97" s="29"/>
      <c r="Q97" s="29"/>
      <c r="R97" s="29"/>
      <c r="S97" s="29"/>
      <c r="T97" s="93"/>
      <c r="U97" s="93"/>
      <c r="V97" s="93"/>
      <c r="W97" s="93"/>
      <c r="X97" s="93"/>
      <c r="Y97" s="93"/>
      <c r="Z97" s="93"/>
      <c r="AA97" s="93"/>
    </row>
    <row r="98" spans="1:60">
      <c r="O98" s="40"/>
      <c r="P98" s="29"/>
      <c r="Q98" s="29"/>
      <c r="R98" s="29"/>
      <c r="S98" s="29"/>
      <c r="T98" s="93"/>
      <c r="U98" s="93"/>
      <c r="V98" s="93"/>
      <c r="W98" s="93"/>
      <c r="X98" s="93"/>
      <c r="Y98" s="93"/>
      <c r="Z98" s="93"/>
      <c r="AA98" s="93"/>
    </row>
    <row r="99" spans="1:60">
      <c r="O99" s="40"/>
      <c r="P99" s="29"/>
      <c r="Q99" s="29"/>
      <c r="R99" s="29"/>
      <c r="S99" s="29"/>
      <c r="T99" s="93"/>
      <c r="U99" s="93"/>
      <c r="V99" s="93"/>
      <c r="W99" s="93"/>
      <c r="X99" s="93"/>
      <c r="Y99" s="93"/>
      <c r="Z99" s="93"/>
      <c r="AA99" s="93"/>
      <c r="BH99" s="38"/>
    </row>
    <row r="100" spans="1:60">
      <c r="O100" s="40"/>
      <c r="P100" s="29"/>
      <c r="Q100" s="29"/>
      <c r="R100" s="29"/>
      <c r="S100" s="29"/>
      <c r="T100" s="93"/>
      <c r="U100" s="93"/>
      <c r="V100" s="93"/>
      <c r="W100" s="93"/>
      <c r="X100" s="93"/>
      <c r="Y100" s="93"/>
      <c r="Z100" s="93"/>
      <c r="AA100" s="93"/>
    </row>
    <row r="101" spans="1:60">
      <c r="O101" s="40"/>
      <c r="P101" s="29"/>
      <c r="Q101" s="29"/>
      <c r="R101" s="29"/>
      <c r="S101" s="29"/>
      <c r="T101" s="93"/>
      <c r="U101" s="93"/>
      <c r="V101" s="93"/>
      <c r="W101" s="93"/>
      <c r="X101" s="93"/>
      <c r="Y101" s="93"/>
      <c r="Z101" s="93"/>
      <c r="AA101" s="93"/>
      <c r="BH101" s="38"/>
    </row>
    <row r="102" spans="1:60">
      <c r="O102" s="40"/>
      <c r="P102" s="29"/>
      <c r="Q102" s="29"/>
      <c r="R102" s="29"/>
      <c r="S102" s="29"/>
      <c r="T102" s="93"/>
      <c r="U102" s="93"/>
      <c r="V102" s="93"/>
      <c r="W102" s="93"/>
      <c r="X102" s="93"/>
      <c r="Y102" s="93"/>
      <c r="Z102" s="93"/>
      <c r="AA102" s="93"/>
    </row>
    <row r="103" spans="1:60">
      <c r="O103" s="40"/>
      <c r="P103" s="29"/>
      <c r="Q103" s="29"/>
      <c r="R103" s="29"/>
      <c r="S103" s="29"/>
      <c r="T103" s="93"/>
      <c r="U103" s="93"/>
      <c r="V103" s="93"/>
      <c r="W103" s="93"/>
      <c r="X103" s="93"/>
      <c r="Y103" s="93"/>
      <c r="Z103" s="93"/>
      <c r="AA103" s="93"/>
    </row>
    <row r="104" spans="1:60">
      <c r="A104" s="275"/>
      <c r="B104" s="94"/>
      <c r="O104" s="40"/>
      <c r="P104" s="29"/>
      <c r="Q104" s="29"/>
      <c r="R104" s="29"/>
      <c r="S104" s="29"/>
      <c r="T104" s="93"/>
      <c r="U104" s="93"/>
      <c r="V104" s="93"/>
      <c r="W104" s="93"/>
      <c r="X104" s="93"/>
      <c r="Y104" s="93"/>
      <c r="Z104" s="93"/>
      <c r="AA104" s="93"/>
    </row>
    <row r="105" spans="1:60">
      <c r="A105" s="275"/>
      <c r="B105" s="94"/>
      <c r="O105" s="40"/>
      <c r="P105" s="29"/>
      <c r="Q105" s="29"/>
      <c r="R105" s="29"/>
      <c r="S105" s="29"/>
      <c r="T105" s="93"/>
      <c r="U105" s="93"/>
      <c r="V105" s="93"/>
      <c r="W105" s="93"/>
      <c r="X105" s="93"/>
      <c r="Y105" s="93"/>
      <c r="Z105" s="93"/>
      <c r="AA105" s="93"/>
    </row>
    <row r="106" spans="1:60">
      <c r="O106" s="40"/>
      <c r="P106" s="29"/>
      <c r="Q106" s="29"/>
      <c r="R106" s="29"/>
      <c r="S106" s="29"/>
      <c r="T106" s="93"/>
      <c r="U106" s="93"/>
      <c r="V106" s="93"/>
      <c r="W106" s="93"/>
      <c r="X106" s="93"/>
      <c r="Y106" s="93"/>
      <c r="Z106" s="93"/>
      <c r="AA106" s="93"/>
    </row>
    <row r="107" spans="1:60">
      <c r="O107" s="40"/>
      <c r="P107" s="29"/>
      <c r="Q107" s="29"/>
      <c r="R107" s="29"/>
      <c r="S107" s="29"/>
      <c r="T107" s="93"/>
      <c r="U107" s="93"/>
      <c r="V107" s="93"/>
      <c r="W107" s="93"/>
      <c r="X107" s="93"/>
      <c r="Y107" s="93"/>
      <c r="Z107" s="93"/>
      <c r="AA107" s="93"/>
    </row>
    <row r="108" spans="1:60">
      <c r="O108" s="40"/>
      <c r="P108" s="29"/>
      <c r="Q108" s="29"/>
      <c r="R108" s="29"/>
      <c r="S108" s="29"/>
      <c r="T108" s="93"/>
      <c r="U108" s="93"/>
      <c r="V108" s="93"/>
      <c r="W108" s="93"/>
      <c r="X108" s="93"/>
      <c r="Y108" s="93"/>
      <c r="Z108" s="93"/>
      <c r="AA108" s="93"/>
    </row>
    <row r="109" spans="1:60">
      <c r="O109" s="40"/>
      <c r="P109" s="29"/>
      <c r="Q109" s="29"/>
      <c r="R109" s="29"/>
      <c r="S109" s="29"/>
      <c r="T109" s="93"/>
      <c r="U109" s="93"/>
      <c r="V109" s="93"/>
      <c r="W109" s="93"/>
      <c r="X109" s="93"/>
      <c r="Y109" s="93"/>
      <c r="Z109" s="93"/>
      <c r="AA109" s="93"/>
    </row>
    <row r="110" spans="1:60">
      <c r="O110" s="40"/>
      <c r="P110" s="29"/>
      <c r="Q110" s="29"/>
      <c r="R110" s="29"/>
      <c r="S110" s="29"/>
      <c r="T110" s="93"/>
      <c r="U110" s="93"/>
      <c r="V110" s="93"/>
      <c r="W110" s="93"/>
      <c r="X110" s="93"/>
      <c r="Y110" s="93"/>
      <c r="Z110" s="93"/>
      <c r="AA110" s="93"/>
    </row>
    <row r="111" spans="1:60">
      <c r="O111" s="40"/>
      <c r="P111" s="29"/>
      <c r="Q111" s="29"/>
      <c r="R111" s="29"/>
      <c r="S111" s="29"/>
      <c r="T111" s="93"/>
      <c r="U111" s="93"/>
      <c r="V111" s="93"/>
      <c r="W111" s="93"/>
      <c r="X111" s="93"/>
      <c r="Y111" s="93"/>
      <c r="Z111" s="93"/>
      <c r="AA111" s="93"/>
    </row>
    <row r="112" spans="1:60">
      <c r="O112" s="40"/>
      <c r="P112" s="29"/>
      <c r="Q112" s="29"/>
      <c r="R112" s="29"/>
      <c r="S112" s="29"/>
      <c r="T112" s="93"/>
      <c r="U112" s="93"/>
      <c r="V112" s="93"/>
      <c r="W112" s="93"/>
      <c r="X112" s="93"/>
      <c r="Y112" s="93"/>
      <c r="Z112" s="93"/>
      <c r="AA112" s="93"/>
    </row>
    <row r="113" spans="1:60">
      <c r="O113" s="40"/>
      <c r="P113" s="29"/>
      <c r="Q113" s="29"/>
      <c r="R113" s="29"/>
      <c r="S113" s="29"/>
      <c r="T113" s="93"/>
      <c r="U113" s="93"/>
      <c r="V113" s="93"/>
      <c r="W113" s="93"/>
      <c r="X113" s="93"/>
      <c r="Y113" s="93"/>
      <c r="Z113" s="93"/>
      <c r="AA113" s="93"/>
    </row>
    <row r="114" spans="1:60">
      <c r="A114" s="275"/>
      <c r="B114" s="94"/>
      <c r="J114" s="87"/>
      <c r="O114" s="40"/>
      <c r="P114" s="29"/>
      <c r="Q114" s="29"/>
      <c r="R114" s="29"/>
      <c r="S114" s="29"/>
      <c r="T114" s="93"/>
      <c r="U114" s="93"/>
      <c r="V114" s="93"/>
      <c r="W114" s="93"/>
      <c r="X114" s="93"/>
      <c r="Y114" s="93"/>
      <c r="Z114" s="93"/>
      <c r="AA114" s="93"/>
      <c r="BD114" s="42"/>
      <c r="BE114" s="42"/>
    </row>
    <row r="115" spans="1:60">
      <c r="A115" s="275"/>
      <c r="B115" s="94"/>
      <c r="J115" s="87"/>
      <c r="O115" s="40"/>
      <c r="P115" s="29"/>
      <c r="Q115" s="29"/>
      <c r="R115" s="29"/>
      <c r="S115" s="29"/>
      <c r="T115" s="93"/>
      <c r="U115" s="93"/>
      <c r="V115" s="93"/>
      <c r="W115" s="93"/>
      <c r="X115" s="93"/>
      <c r="Y115" s="93"/>
      <c r="Z115" s="93"/>
      <c r="AA115" s="93"/>
      <c r="BD115" s="42"/>
      <c r="BE115" s="42"/>
    </row>
    <row r="116" spans="1:60">
      <c r="O116" s="40"/>
      <c r="P116" s="29"/>
      <c r="Q116" s="29"/>
      <c r="R116" s="29"/>
      <c r="S116" s="29"/>
      <c r="T116" s="93"/>
      <c r="U116" s="93"/>
      <c r="V116" s="93"/>
      <c r="W116" s="93"/>
      <c r="X116" s="93"/>
      <c r="Y116" s="93"/>
      <c r="Z116" s="93"/>
      <c r="AA116" s="93"/>
    </row>
    <row r="117" spans="1:60">
      <c r="O117" s="40"/>
      <c r="P117" s="29"/>
      <c r="Q117" s="29"/>
      <c r="R117" s="29"/>
      <c r="S117" s="29"/>
      <c r="T117" s="93"/>
      <c r="U117" s="93"/>
      <c r="V117" s="93"/>
      <c r="W117" s="93"/>
      <c r="X117" s="93"/>
      <c r="Y117" s="93"/>
      <c r="Z117" s="93"/>
      <c r="AA117" s="93"/>
    </row>
    <row r="118" spans="1:60">
      <c r="O118" s="40"/>
      <c r="P118" s="29"/>
      <c r="Q118" s="29"/>
      <c r="R118" s="29"/>
      <c r="S118" s="29"/>
      <c r="T118" s="93"/>
      <c r="U118" s="93"/>
      <c r="V118" s="93"/>
      <c r="W118" s="93"/>
      <c r="X118" s="93"/>
      <c r="Y118" s="93"/>
      <c r="Z118" s="93"/>
      <c r="AA118" s="93"/>
    </row>
    <row r="119" spans="1:60">
      <c r="A119" s="275"/>
      <c r="B119" s="94"/>
      <c r="J119" s="87"/>
      <c r="O119" s="40"/>
      <c r="P119" s="29"/>
      <c r="Q119" s="29"/>
      <c r="R119" s="29"/>
      <c r="S119" s="29"/>
      <c r="T119" s="93"/>
      <c r="U119" s="93"/>
      <c r="V119" s="93"/>
      <c r="W119" s="93"/>
      <c r="X119" s="93"/>
      <c r="Y119" s="93"/>
      <c r="Z119" s="93"/>
      <c r="AA119" s="93"/>
      <c r="BD119" s="42"/>
      <c r="BE119" s="42"/>
      <c r="BH119" s="43"/>
    </row>
    <row r="120" spans="1:60">
      <c r="A120" s="275"/>
      <c r="B120" s="94"/>
      <c r="J120" s="87"/>
      <c r="O120" s="40"/>
      <c r="P120" s="29"/>
      <c r="Q120" s="29"/>
      <c r="R120" s="29"/>
      <c r="S120" s="29"/>
      <c r="T120" s="93"/>
      <c r="U120" s="93"/>
      <c r="V120" s="93"/>
      <c r="W120" s="93"/>
      <c r="X120" s="93"/>
      <c r="Y120" s="93"/>
      <c r="Z120" s="93"/>
      <c r="AA120" s="93"/>
      <c r="BD120" s="42"/>
      <c r="BE120" s="42"/>
      <c r="BH120" s="43"/>
    </row>
    <row r="133" spans="1:60">
      <c r="A133" s="275"/>
      <c r="B133" s="95"/>
      <c r="C133" s="87"/>
      <c r="J133" s="87"/>
      <c r="AI133" s="15"/>
      <c r="AJ133" s="15"/>
      <c r="AK133" s="15"/>
      <c r="AL133" s="42"/>
      <c r="AM133" s="42"/>
      <c r="AN133" s="42"/>
      <c r="AO133" s="42"/>
      <c r="AP133" s="42"/>
      <c r="AQ133" s="42"/>
      <c r="AS133" s="42"/>
      <c r="AT133" s="42"/>
      <c r="BD133" s="42"/>
      <c r="BE133" s="42"/>
      <c r="BH133" s="43"/>
    </row>
    <row r="134" spans="1:60">
      <c r="A134" s="275"/>
      <c r="B134" s="95"/>
      <c r="C134" s="87"/>
      <c r="J134" s="87"/>
      <c r="AI134" s="15"/>
      <c r="AJ134" s="15"/>
      <c r="AK134" s="15"/>
      <c r="AL134" s="42"/>
      <c r="AM134" s="42"/>
      <c r="AN134" s="42"/>
      <c r="AO134" s="42"/>
      <c r="AP134" s="42"/>
      <c r="AQ134" s="42"/>
      <c r="AS134" s="42"/>
      <c r="AT134" s="42"/>
      <c r="BD134" s="42"/>
      <c r="BE134" s="42"/>
      <c r="BH134" s="43"/>
    </row>
    <row r="135" spans="1:60">
      <c r="A135" s="275"/>
      <c r="B135" s="95"/>
      <c r="C135" s="87"/>
      <c r="J135" s="87"/>
      <c r="AI135" s="15"/>
      <c r="AJ135" s="15"/>
      <c r="AK135" s="15"/>
      <c r="AL135" s="42"/>
      <c r="AM135" s="42"/>
      <c r="AN135" s="42"/>
      <c r="AO135" s="42"/>
      <c r="AP135" s="42"/>
      <c r="AQ135" s="42"/>
      <c r="AS135" s="42"/>
      <c r="AT135" s="42"/>
      <c r="BD135" s="42"/>
      <c r="BE135" s="42"/>
      <c r="BH135" s="43"/>
    </row>
    <row r="136" spans="1:60">
      <c r="A136" s="275"/>
      <c r="B136" s="95"/>
      <c r="C136" s="87"/>
      <c r="J136" s="87"/>
      <c r="AI136" s="15"/>
      <c r="AJ136" s="15"/>
      <c r="AK136" s="15"/>
      <c r="AL136" s="42"/>
      <c r="AM136" s="42"/>
      <c r="AN136" s="42"/>
      <c r="AO136" s="42"/>
      <c r="AP136" s="42"/>
      <c r="AQ136" s="42"/>
      <c r="AS136" s="42"/>
      <c r="AT136" s="42"/>
      <c r="BD136" s="42"/>
      <c r="BE136" s="42"/>
      <c r="BH136" s="43"/>
    </row>
    <row r="137" spans="1:60">
      <c r="A137" s="275"/>
      <c r="B137" s="95"/>
      <c r="C137" s="87"/>
      <c r="J137" s="87"/>
      <c r="AI137" s="15"/>
      <c r="AJ137" s="15"/>
      <c r="AK137" s="15"/>
      <c r="AL137" s="42"/>
      <c r="AM137" s="42"/>
      <c r="AN137" s="42"/>
      <c r="AO137" s="42"/>
      <c r="AP137" s="42"/>
      <c r="AQ137" s="42"/>
      <c r="AS137" s="42"/>
      <c r="AT137" s="42"/>
      <c r="BD137" s="42"/>
      <c r="BE137" s="42"/>
      <c r="BH137" s="43"/>
    </row>
    <row r="138" spans="1:60">
      <c r="A138" s="275"/>
      <c r="B138" s="95"/>
      <c r="C138" s="87"/>
      <c r="J138" s="87"/>
      <c r="AI138" s="15"/>
      <c r="AJ138" s="15"/>
      <c r="AK138" s="15"/>
      <c r="AL138" s="42"/>
      <c r="AM138" s="42"/>
      <c r="AN138" s="42"/>
      <c r="AO138" s="42"/>
      <c r="AP138" s="42"/>
      <c r="AQ138" s="42"/>
      <c r="AS138" s="42"/>
      <c r="AT138" s="42"/>
      <c r="BD138" s="42"/>
      <c r="BE138" s="42"/>
      <c r="BH138" s="43"/>
    </row>
    <row r="139" spans="1:60">
      <c r="A139" s="275"/>
      <c r="B139" s="95"/>
      <c r="C139" s="87"/>
      <c r="J139" s="87"/>
      <c r="AI139" s="15"/>
      <c r="AJ139" s="15"/>
      <c r="AK139" s="15"/>
      <c r="AL139" s="42"/>
      <c r="AM139" s="42"/>
      <c r="AN139" s="42"/>
      <c r="AO139" s="42"/>
      <c r="AP139" s="42"/>
      <c r="AQ139" s="42"/>
      <c r="AS139" s="42"/>
      <c r="AT139" s="42"/>
      <c r="BD139" s="42"/>
      <c r="BE139" s="42"/>
      <c r="BH139" s="43"/>
    </row>
    <row r="140" spans="1:60">
      <c r="A140" s="275"/>
      <c r="B140" s="95"/>
      <c r="C140" s="87"/>
      <c r="J140" s="87"/>
      <c r="AI140" s="15"/>
      <c r="AJ140" s="15"/>
      <c r="AK140" s="15"/>
      <c r="AL140" s="42"/>
      <c r="AM140" s="42"/>
      <c r="AN140" s="42"/>
      <c r="AO140" s="42"/>
      <c r="AP140" s="42"/>
      <c r="AQ140" s="42"/>
      <c r="AS140" s="42"/>
      <c r="AT140" s="42"/>
      <c r="BD140" s="42"/>
      <c r="BE140" s="42"/>
      <c r="BH140" s="43"/>
    </row>
    <row r="141" spans="1:60">
      <c r="A141" s="275"/>
      <c r="B141" s="95"/>
      <c r="C141" s="87"/>
      <c r="J141" s="87"/>
      <c r="AI141" s="15"/>
      <c r="AJ141" s="15"/>
      <c r="AK141" s="15"/>
      <c r="AL141" s="42"/>
      <c r="AM141" s="42"/>
      <c r="AN141" s="42"/>
      <c r="AO141" s="42"/>
      <c r="AP141" s="42"/>
      <c r="AQ141" s="42"/>
      <c r="AS141" s="42"/>
      <c r="AT141" s="42"/>
      <c r="BD141" s="42"/>
      <c r="BE141" s="42"/>
      <c r="BH141" s="43"/>
    </row>
    <row r="142" spans="1:60">
      <c r="A142" s="275"/>
      <c r="B142" s="95"/>
      <c r="C142" s="87"/>
      <c r="J142" s="87"/>
      <c r="AI142" s="15"/>
      <c r="AJ142" s="15"/>
      <c r="AK142" s="15"/>
      <c r="AL142" s="42"/>
      <c r="AM142" s="42"/>
      <c r="AN142" s="42"/>
      <c r="AO142" s="42"/>
      <c r="AP142" s="42"/>
      <c r="AQ142" s="42"/>
      <c r="AS142" s="42"/>
      <c r="AT142" s="42"/>
      <c r="BD142" s="42"/>
      <c r="BE142" s="42"/>
      <c r="BH142" s="43"/>
    </row>
    <row r="143" spans="1:60">
      <c r="A143" s="275"/>
      <c r="B143" s="95"/>
      <c r="C143" s="87"/>
      <c r="J143" s="87"/>
      <c r="AI143" s="15"/>
      <c r="AJ143" s="15"/>
      <c r="AK143" s="15"/>
      <c r="AL143" s="42"/>
      <c r="AM143" s="42"/>
      <c r="AN143" s="42"/>
      <c r="AO143" s="42"/>
      <c r="AP143" s="42"/>
      <c r="AQ143" s="42"/>
      <c r="AS143" s="42"/>
      <c r="AT143" s="42"/>
      <c r="BD143" s="42"/>
      <c r="BE143" s="42"/>
      <c r="BH143" s="43"/>
    </row>
    <row r="144" spans="1:60">
      <c r="A144" s="275"/>
      <c r="B144" s="95"/>
      <c r="C144" s="87"/>
      <c r="J144" s="87"/>
      <c r="AI144" s="15"/>
      <c r="AJ144" s="15"/>
      <c r="AK144" s="15"/>
      <c r="AL144" s="42"/>
      <c r="AM144" s="42"/>
      <c r="AN144" s="42"/>
      <c r="AO144" s="42"/>
      <c r="AP144" s="42"/>
      <c r="AQ144" s="42"/>
      <c r="AS144" s="42"/>
      <c r="AT144" s="42"/>
      <c r="BD144" s="42"/>
      <c r="BE144" s="42"/>
      <c r="BH144" s="43"/>
    </row>
    <row r="145" spans="1:60">
      <c r="A145" s="275"/>
      <c r="B145" s="95"/>
      <c r="C145" s="87"/>
      <c r="J145" s="87"/>
      <c r="AI145" s="15"/>
      <c r="AJ145" s="15"/>
      <c r="AK145" s="15"/>
      <c r="AL145" s="42"/>
      <c r="AM145" s="42"/>
      <c r="AN145" s="42"/>
      <c r="AO145" s="42"/>
      <c r="AP145" s="42"/>
      <c r="AQ145" s="42"/>
      <c r="AS145" s="42"/>
      <c r="AT145" s="42"/>
      <c r="BD145" s="42"/>
      <c r="BE145" s="42"/>
      <c r="BH145" s="43"/>
    </row>
    <row r="146" spans="1:60">
      <c r="A146" s="275"/>
      <c r="B146" s="95"/>
      <c r="C146" s="87"/>
      <c r="J146" s="87"/>
      <c r="AI146" s="15"/>
      <c r="AJ146" s="15"/>
      <c r="AK146" s="15"/>
      <c r="AL146" s="42"/>
      <c r="AM146" s="42"/>
      <c r="AN146" s="42"/>
      <c r="AO146" s="42"/>
      <c r="AP146" s="42"/>
      <c r="AQ146" s="42"/>
      <c r="AS146" s="42"/>
      <c r="AT146" s="42"/>
      <c r="BD146" s="42"/>
      <c r="BE146" s="42"/>
      <c r="BH146" s="43"/>
    </row>
    <row r="147" spans="1:60">
      <c r="A147" s="275"/>
      <c r="B147" s="95"/>
      <c r="C147" s="87"/>
      <c r="J147" s="87"/>
      <c r="AI147" s="15"/>
      <c r="AJ147" s="15"/>
      <c r="AK147" s="15"/>
      <c r="AL147" s="42"/>
      <c r="AM147" s="42"/>
      <c r="AN147" s="42"/>
      <c r="AO147" s="42"/>
      <c r="AP147" s="42"/>
      <c r="AQ147" s="42"/>
      <c r="AS147" s="42"/>
      <c r="AT147" s="42"/>
      <c r="BD147" s="42"/>
      <c r="BE147" s="42"/>
      <c r="BH147" s="43"/>
    </row>
    <row r="148" spans="1:60">
      <c r="A148" s="275"/>
      <c r="B148" s="95"/>
      <c r="C148" s="87"/>
      <c r="J148" s="87"/>
      <c r="AI148" s="15"/>
      <c r="AJ148" s="15"/>
      <c r="AK148" s="15"/>
      <c r="AL148" s="42"/>
      <c r="AM148" s="42"/>
      <c r="AN148" s="42"/>
      <c r="AO148" s="42"/>
      <c r="AP148" s="42"/>
      <c r="AQ148" s="42"/>
      <c r="AS148" s="42"/>
      <c r="AT148" s="42"/>
      <c r="BD148" s="42"/>
      <c r="BE148" s="42"/>
      <c r="BH148" s="43"/>
    </row>
    <row r="149" spans="1:60">
      <c r="A149" s="275"/>
      <c r="B149" s="95"/>
      <c r="C149" s="87"/>
      <c r="J149" s="87"/>
      <c r="AI149" s="15"/>
      <c r="AJ149" s="15"/>
      <c r="AK149" s="15"/>
      <c r="AL149" s="42"/>
      <c r="AM149" s="42"/>
      <c r="AN149" s="42"/>
      <c r="AO149" s="42"/>
      <c r="AP149" s="42"/>
      <c r="AQ149" s="42"/>
      <c r="AS149" s="42"/>
      <c r="AT149" s="42"/>
      <c r="BD149" s="42"/>
      <c r="BE149" s="42"/>
      <c r="BH149" s="43"/>
    </row>
    <row r="150" spans="1:60">
      <c r="A150" s="275"/>
      <c r="B150" s="95"/>
      <c r="C150" s="87"/>
      <c r="J150" s="87"/>
      <c r="AI150" s="15"/>
      <c r="AJ150" s="15"/>
      <c r="AK150" s="15"/>
      <c r="AL150" s="42"/>
      <c r="AM150" s="42"/>
      <c r="AN150" s="42"/>
      <c r="AO150" s="42"/>
      <c r="AP150" s="42"/>
      <c r="AQ150" s="42"/>
      <c r="AS150" s="42"/>
      <c r="AT150" s="42"/>
      <c r="BD150" s="42"/>
      <c r="BE150" s="42"/>
      <c r="BH150" s="43"/>
    </row>
    <row r="151" spans="1:60">
      <c r="A151" s="275"/>
      <c r="B151" s="95"/>
      <c r="C151" s="87"/>
      <c r="J151" s="87"/>
      <c r="AI151" s="15"/>
      <c r="AJ151" s="15"/>
      <c r="AK151" s="15"/>
      <c r="AL151" s="42"/>
      <c r="AM151" s="42"/>
      <c r="AN151" s="42"/>
      <c r="AO151" s="42"/>
      <c r="AP151" s="42"/>
      <c r="AQ151" s="42"/>
      <c r="AS151" s="42"/>
      <c r="AT151" s="42"/>
      <c r="BD151" s="42"/>
      <c r="BE151" s="42"/>
      <c r="BH151" s="43"/>
    </row>
    <row r="152" spans="1:60">
      <c r="A152" s="275"/>
      <c r="B152" s="95"/>
      <c r="C152" s="87"/>
      <c r="J152" s="87"/>
      <c r="AI152" s="15"/>
      <c r="AJ152" s="15"/>
      <c r="AK152" s="15"/>
      <c r="AL152" s="42"/>
      <c r="AM152" s="42"/>
      <c r="AN152" s="42"/>
      <c r="AO152" s="42"/>
      <c r="AP152" s="42"/>
      <c r="AQ152" s="42"/>
      <c r="AS152" s="42"/>
      <c r="AT152" s="42"/>
      <c r="BD152" s="42"/>
      <c r="BE152" s="42"/>
      <c r="BH152" s="43"/>
    </row>
    <row r="153" spans="1:60">
      <c r="A153" s="275"/>
      <c r="B153" s="95"/>
      <c r="C153" s="87"/>
      <c r="J153" s="87"/>
      <c r="AI153" s="15"/>
      <c r="AJ153" s="15"/>
      <c r="AK153" s="15"/>
      <c r="AL153" s="42"/>
      <c r="AM153" s="42"/>
      <c r="AN153" s="42"/>
      <c r="AO153" s="42"/>
      <c r="AP153" s="42"/>
      <c r="AQ153" s="42"/>
      <c r="AS153" s="42"/>
      <c r="AT153" s="42"/>
      <c r="BD153" s="42"/>
      <c r="BE153" s="42"/>
      <c r="BH153" s="43"/>
    </row>
    <row r="154" spans="1:60">
      <c r="A154" s="275"/>
      <c r="B154" s="95"/>
      <c r="C154" s="87"/>
      <c r="J154" s="87"/>
      <c r="AI154" s="15"/>
      <c r="AJ154" s="15"/>
      <c r="AK154" s="15"/>
      <c r="AL154" s="42"/>
      <c r="AM154" s="42"/>
      <c r="AN154" s="42"/>
      <c r="AO154" s="42"/>
      <c r="AP154" s="42"/>
      <c r="AQ154" s="42"/>
      <c r="AS154" s="42"/>
      <c r="AT154" s="42"/>
      <c r="BD154" s="42"/>
      <c r="BE154" s="42"/>
      <c r="BH154" s="43"/>
    </row>
    <row r="155" spans="1:60">
      <c r="A155" s="275"/>
      <c r="B155" s="95"/>
      <c r="C155" s="87"/>
      <c r="J155" s="87"/>
      <c r="AI155" s="15"/>
      <c r="AJ155" s="15"/>
      <c r="AK155" s="15"/>
      <c r="AL155" s="42"/>
      <c r="AM155" s="42"/>
      <c r="AN155" s="42"/>
      <c r="AO155" s="42"/>
      <c r="AP155" s="42"/>
      <c r="AQ155" s="42"/>
      <c r="AS155" s="42"/>
      <c r="AT155" s="42"/>
      <c r="BD155" s="42"/>
      <c r="BE155" s="42"/>
      <c r="BH155" s="43"/>
    </row>
    <row r="156" spans="1:60">
      <c r="A156" s="275"/>
      <c r="B156" s="95"/>
      <c r="C156" s="87"/>
      <c r="J156" s="87"/>
      <c r="AI156" s="15"/>
      <c r="AJ156" s="15"/>
      <c r="AK156" s="15"/>
      <c r="AL156" s="42"/>
      <c r="AM156" s="42"/>
      <c r="AN156" s="42"/>
      <c r="AO156" s="42"/>
      <c r="AP156" s="42"/>
      <c r="AQ156" s="42"/>
      <c r="AS156" s="42"/>
      <c r="AT156" s="42"/>
      <c r="BD156" s="42"/>
      <c r="BE156" s="42"/>
      <c r="BH156" s="43"/>
    </row>
    <row r="157" spans="1:60">
      <c r="A157" s="275"/>
      <c r="B157" s="95"/>
      <c r="C157" s="87"/>
      <c r="J157" s="87"/>
      <c r="AI157" s="15"/>
      <c r="AJ157" s="15"/>
      <c r="AK157" s="15"/>
      <c r="AL157" s="42"/>
      <c r="AM157" s="42"/>
      <c r="AN157" s="42"/>
      <c r="AO157" s="42"/>
      <c r="AP157" s="42"/>
      <c r="AQ157" s="42"/>
      <c r="AS157" s="42"/>
      <c r="AT157" s="42"/>
      <c r="BD157" s="42"/>
      <c r="BE157" s="42"/>
      <c r="BH157" s="43"/>
    </row>
    <row r="158" spans="1:60">
      <c r="A158" s="275"/>
      <c r="B158" s="95"/>
      <c r="C158" s="87"/>
      <c r="J158" s="87"/>
      <c r="AI158" s="15"/>
      <c r="AJ158" s="15"/>
      <c r="AK158" s="15"/>
      <c r="AL158" s="42"/>
      <c r="AM158" s="42"/>
      <c r="AN158" s="42"/>
      <c r="AO158" s="42"/>
      <c r="AP158" s="42"/>
      <c r="AQ158" s="42"/>
      <c r="AS158" s="42"/>
      <c r="AT158" s="42"/>
      <c r="BD158" s="42"/>
      <c r="BE158" s="42"/>
      <c r="BH158" s="43"/>
    </row>
    <row r="159" spans="1:60">
      <c r="A159" s="275"/>
      <c r="B159" s="95"/>
      <c r="C159" s="87"/>
      <c r="J159" s="87"/>
      <c r="AI159" s="15"/>
      <c r="AJ159" s="15"/>
      <c r="AK159" s="15"/>
      <c r="AL159" s="42"/>
      <c r="AM159" s="42"/>
      <c r="AN159" s="42"/>
      <c r="AO159" s="42"/>
      <c r="AP159" s="42"/>
      <c r="AQ159" s="42"/>
      <c r="AS159" s="42"/>
      <c r="AT159" s="42"/>
      <c r="BD159" s="42"/>
      <c r="BE159" s="42"/>
      <c r="BH159" s="43"/>
    </row>
    <row r="160" spans="1:60">
      <c r="A160" s="275"/>
      <c r="B160" s="95"/>
      <c r="C160" s="87"/>
      <c r="J160" s="87"/>
      <c r="AI160" s="15"/>
      <c r="AJ160" s="15"/>
      <c r="AK160" s="15"/>
      <c r="AL160" s="42"/>
      <c r="AM160" s="42"/>
      <c r="AN160" s="42"/>
      <c r="AO160" s="42"/>
      <c r="AP160" s="42"/>
      <c r="AQ160" s="42"/>
      <c r="AS160" s="42"/>
      <c r="AT160" s="42"/>
      <c r="BD160" s="42"/>
      <c r="BE160" s="42"/>
      <c r="BH160" s="43"/>
    </row>
    <row r="161" spans="1:60">
      <c r="A161" s="275"/>
      <c r="B161" s="95"/>
      <c r="C161" s="87"/>
      <c r="J161" s="87"/>
      <c r="AI161" s="15"/>
      <c r="AJ161" s="15"/>
      <c r="AK161" s="15"/>
      <c r="AL161" s="42"/>
      <c r="AM161" s="42"/>
      <c r="AN161" s="42"/>
      <c r="AO161" s="42"/>
      <c r="AP161" s="42"/>
      <c r="AQ161" s="42"/>
      <c r="AS161" s="42"/>
      <c r="AT161" s="42"/>
      <c r="BD161" s="42"/>
      <c r="BE161" s="42"/>
      <c r="BH161" s="43"/>
    </row>
    <row r="162" spans="1:60">
      <c r="A162" s="275"/>
      <c r="B162" s="95"/>
      <c r="C162" s="87"/>
      <c r="J162" s="87"/>
      <c r="AI162" s="15"/>
      <c r="AJ162" s="15"/>
      <c r="AK162" s="15"/>
      <c r="AL162" s="42"/>
      <c r="AM162" s="42"/>
      <c r="AN162" s="42"/>
      <c r="AO162" s="42"/>
      <c r="AP162" s="42"/>
      <c r="AQ162" s="42"/>
      <c r="AS162" s="42"/>
      <c r="AT162" s="42"/>
      <c r="BD162" s="42"/>
      <c r="BE162" s="42"/>
      <c r="BH162" s="43"/>
    </row>
    <row r="163" spans="1:60">
      <c r="A163" s="275"/>
      <c r="B163" s="95"/>
      <c r="C163" s="87"/>
      <c r="J163" s="87"/>
      <c r="AI163" s="15"/>
      <c r="AJ163" s="15"/>
      <c r="AK163" s="15"/>
      <c r="AL163" s="42"/>
      <c r="AM163" s="42"/>
      <c r="AN163" s="42"/>
      <c r="AO163" s="42"/>
      <c r="AP163" s="42"/>
      <c r="AQ163" s="42"/>
      <c r="AS163" s="42"/>
      <c r="AT163" s="42"/>
      <c r="BD163" s="42"/>
      <c r="BE163" s="42"/>
      <c r="BH163" s="43"/>
    </row>
    <row r="164" spans="1:60">
      <c r="A164" s="275"/>
      <c r="B164" s="95"/>
      <c r="C164" s="87"/>
      <c r="J164" s="87"/>
      <c r="AI164" s="15"/>
      <c r="AJ164" s="15"/>
      <c r="AK164" s="15"/>
      <c r="AL164" s="42"/>
      <c r="AM164" s="42"/>
      <c r="AN164" s="42"/>
      <c r="AO164" s="42"/>
      <c r="AP164" s="42"/>
      <c r="AQ164" s="42"/>
      <c r="AS164" s="42"/>
      <c r="AT164" s="42"/>
      <c r="BD164" s="42"/>
      <c r="BE164" s="42"/>
      <c r="BH164" s="43"/>
    </row>
    <row r="165" spans="1:60">
      <c r="A165" s="275"/>
      <c r="B165" s="95"/>
      <c r="C165" s="87"/>
      <c r="J165" s="87"/>
      <c r="AI165" s="15"/>
      <c r="AJ165" s="15"/>
      <c r="AK165" s="15"/>
      <c r="AL165" s="42"/>
      <c r="AM165" s="42"/>
      <c r="AN165" s="42"/>
      <c r="AO165" s="42"/>
      <c r="AP165" s="42"/>
      <c r="AQ165" s="42"/>
      <c r="AS165" s="42"/>
      <c r="AT165" s="42"/>
      <c r="BD165" s="42"/>
      <c r="BE165" s="42"/>
      <c r="BH165" s="43"/>
    </row>
    <row r="166" spans="1:60">
      <c r="A166" s="275"/>
      <c r="B166" s="95"/>
      <c r="C166" s="87"/>
      <c r="J166" s="87"/>
      <c r="AI166" s="15"/>
      <c r="AJ166" s="15"/>
      <c r="AK166" s="15"/>
      <c r="AL166" s="42"/>
      <c r="AM166" s="42"/>
      <c r="AN166" s="42"/>
      <c r="AO166" s="42"/>
      <c r="AP166" s="42"/>
      <c r="AQ166" s="42"/>
      <c r="AS166" s="42"/>
      <c r="AT166" s="42"/>
      <c r="BD166" s="42"/>
      <c r="BE166" s="42"/>
      <c r="BH166" s="43"/>
    </row>
    <row r="167" spans="1:60">
      <c r="A167" s="275"/>
      <c r="B167" s="95"/>
      <c r="C167" s="87"/>
      <c r="J167" s="87"/>
      <c r="AI167" s="15"/>
      <c r="AJ167" s="15"/>
      <c r="AK167" s="15"/>
      <c r="AL167" s="42"/>
      <c r="AM167" s="42"/>
      <c r="AN167" s="42"/>
      <c r="AO167" s="42"/>
      <c r="AP167" s="42"/>
      <c r="AQ167" s="42"/>
      <c r="AS167" s="42"/>
      <c r="AT167" s="42"/>
      <c r="BD167" s="42"/>
      <c r="BE167" s="42"/>
      <c r="BH167" s="43"/>
    </row>
    <row r="168" spans="1:60">
      <c r="A168" s="275"/>
      <c r="B168" s="95"/>
      <c r="C168" s="87"/>
      <c r="J168" s="87"/>
      <c r="AI168" s="15"/>
      <c r="AJ168" s="15"/>
      <c r="AK168" s="15"/>
      <c r="AL168" s="42"/>
      <c r="AM168" s="42"/>
      <c r="AN168" s="42"/>
      <c r="AO168" s="42"/>
      <c r="AP168" s="42"/>
      <c r="AQ168" s="42"/>
      <c r="AS168" s="42"/>
      <c r="AT168" s="42"/>
      <c r="BD168" s="42"/>
      <c r="BE168" s="42"/>
      <c r="BH168" s="43"/>
    </row>
    <row r="169" spans="1:60">
      <c r="A169" s="275"/>
      <c r="B169" s="95"/>
      <c r="C169" s="87"/>
      <c r="J169" s="87"/>
      <c r="AI169" s="15"/>
      <c r="AJ169" s="15"/>
      <c r="AK169" s="15"/>
      <c r="AL169" s="42"/>
      <c r="AM169" s="42"/>
      <c r="AN169" s="42"/>
      <c r="AO169" s="42"/>
      <c r="AP169" s="42"/>
      <c r="AQ169" s="42"/>
      <c r="AS169" s="42"/>
      <c r="AT169" s="42"/>
      <c r="BD169" s="42"/>
      <c r="BE169" s="42"/>
      <c r="BH169" s="43"/>
    </row>
    <row r="170" spans="1:60">
      <c r="A170" s="275"/>
      <c r="B170" s="95"/>
      <c r="C170" s="87"/>
      <c r="J170" s="87"/>
      <c r="AI170" s="15"/>
      <c r="AJ170" s="15"/>
      <c r="AK170" s="15"/>
      <c r="AL170" s="42"/>
      <c r="AM170" s="42"/>
      <c r="AN170" s="42"/>
      <c r="AO170" s="42"/>
      <c r="AP170" s="42"/>
      <c r="AQ170" s="42"/>
      <c r="AS170" s="42"/>
      <c r="AT170" s="42"/>
      <c r="BD170" s="42"/>
      <c r="BE170" s="42"/>
      <c r="BH170" s="43"/>
    </row>
    <row r="171" spans="1:60">
      <c r="A171" s="275"/>
      <c r="B171" s="95"/>
      <c r="C171" s="87"/>
      <c r="J171" s="87"/>
      <c r="AI171" s="15"/>
      <c r="AJ171" s="15"/>
      <c r="AK171" s="15"/>
      <c r="AL171" s="42"/>
      <c r="AM171" s="42"/>
      <c r="AN171" s="42"/>
      <c r="AO171" s="42"/>
      <c r="AP171" s="42"/>
      <c r="AQ171" s="42"/>
      <c r="AS171" s="42"/>
      <c r="AT171" s="42"/>
      <c r="BD171" s="42"/>
      <c r="BE171" s="42"/>
      <c r="BH171" s="43"/>
    </row>
    <row r="172" spans="1:60">
      <c r="A172" s="275"/>
      <c r="B172" s="95"/>
      <c r="C172" s="87"/>
      <c r="J172" s="87"/>
      <c r="AI172" s="15"/>
      <c r="AJ172" s="15"/>
      <c r="AK172" s="15"/>
      <c r="AL172" s="42"/>
      <c r="AM172" s="42"/>
      <c r="AN172" s="42"/>
      <c r="AO172" s="42"/>
      <c r="AP172" s="42"/>
      <c r="AQ172" s="42"/>
      <c r="AS172" s="42"/>
      <c r="AT172" s="42"/>
      <c r="BD172" s="42"/>
      <c r="BE172" s="42"/>
      <c r="BH172" s="43"/>
    </row>
    <row r="173" spans="1:60">
      <c r="A173" s="275"/>
      <c r="B173" s="95"/>
      <c r="C173" s="87"/>
      <c r="J173" s="87"/>
      <c r="AI173" s="15"/>
      <c r="AJ173" s="15"/>
      <c r="AK173" s="15"/>
      <c r="AL173" s="42"/>
      <c r="AM173" s="42"/>
      <c r="AN173" s="42"/>
      <c r="AO173" s="42"/>
      <c r="AP173" s="42"/>
      <c r="AQ173" s="42"/>
      <c r="AS173" s="42"/>
      <c r="AT173" s="42"/>
      <c r="BD173" s="42"/>
      <c r="BE173" s="42"/>
      <c r="BH173" s="43"/>
    </row>
    <row r="174" spans="1:60">
      <c r="A174" s="275"/>
      <c r="B174" s="95"/>
      <c r="C174" s="87"/>
      <c r="J174" s="87"/>
      <c r="AI174" s="15"/>
      <c r="AJ174" s="15"/>
      <c r="AK174" s="15"/>
      <c r="AL174" s="42"/>
      <c r="AM174" s="42"/>
      <c r="AN174" s="42"/>
      <c r="AO174" s="42"/>
      <c r="AP174" s="42"/>
      <c r="AQ174" s="42"/>
      <c r="AS174" s="42"/>
      <c r="AT174" s="42"/>
      <c r="BD174" s="42"/>
      <c r="BE174" s="42"/>
      <c r="BH174" s="43"/>
    </row>
    <row r="175" spans="1:60">
      <c r="A175" s="275"/>
      <c r="B175" s="95"/>
      <c r="C175" s="87"/>
      <c r="J175" s="87"/>
      <c r="AI175" s="15"/>
      <c r="AJ175" s="15"/>
      <c r="AK175" s="15"/>
      <c r="AL175" s="42"/>
      <c r="AM175" s="42"/>
      <c r="AN175" s="42"/>
      <c r="AO175" s="42"/>
      <c r="AP175" s="42"/>
      <c r="AQ175" s="42"/>
      <c r="AS175" s="42"/>
      <c r="AT175" s="42"/>
      <c r="BD175" s="42"/>
      <c r="BE175" s="42"/>
      <c r="BH175" s="43"/>
    </row>
    <row r="176" spans="1:60">
      <c r="A176" s="275"/>
      <c r="B176" s="95"/>
      <c r="C176" s="87"/>
      <c r="J176" s="87"/>
      <c r="AI176" s="15"/>
      <c r="AJ176" s="15"/>
      <c r="AK176" s="15"/>
      <c r="AL176" s="42"/>
      <c r="AM176" s="42"/>
      <c r="AN176" s="42"/>
      <c r="AO176" s="42"/>
      <c r="AP176" s="42"/>
      <c r="AQ176" s="42"/>
      <c r="AS176" s="42"/>
      <c r="AT176" s="42"/>
      <c r="BD176" s="42"/>
      <c r="BE176" s="42"/>
      <c r="BH176" s="43"/>
    </row>
    <row r="177" spans="1:60">
      <c r="A177" s="275"/>
      <c r="B177" s="95"/>
      <c r="C177" s="87"/>
      <c r="J177" s="87"/>
      <c r="AI177" s="15"/>
      <c r="AJ177" s="15"/>
      <c r="AK177" s="15"/>
      <c r="AL177" s="42"/>
      <c r="AM177" s="42"/>
      <c r="AN177" s="42"/>
      <c r="AO177" s="42"/>
      <c r="AP177" s="42"/>
      <c r="AQ177" s="42"/>
      <c r="AS177" s="42"/>
      <c r="AT177" s="42"/>
      <c r="BD177" s="42"/>
      <c r="BE177" s="42"/>
      <c r="BH177" s="43"/>
    </row>
    <row r="178" spans="1:60">
      <c r="A178" s="275"/>
      <c r="B178" s="95"/>
      <c r="C178" s="87"/>
      <c r="J178" s="87"/>
      <c r="AI178" s="15"/>
      <c r="AJ178" s="15"/>
      <c r="AK178" s="15"/>
      <c r="AL178" s="42"/>
      <c r="AM178" s="42"/>
      <c r="AN178" s="42"/>
      <c r="AO178" s="42"/>
      <c r="AP178" s="42"/>
      <c r="AQ178" s="42"/>
      <c r="AS178" s="42"/>
      <c r="AT178" s="42"/>
      <c r="BD178" s="42"/>
      <c r="BE178" s="42"/>
      <c r="BH178" s="43"/>
    </row>
    <row r="179" spans="1:60">
      <c r="A179" s="275"/>
      <c r="B179" s="95"/>
      <c r="C179" s="87"/>
      <c r="J179" s="87"/>
      <c r="AI179" s="15"/>
      <c r="AJ179" s="15"/>
      <c r="AK179" s="15"/>
      <c r="AL179" s="42"/>
      <c r="AM179" s="42"/>
      <c r="AN179" s="42"/>
      <c r="AO179" s="42"/>
      <c r="AP179" s="42"/>
      <c r="AQ179" s="42"/>
      <c r="AS179" s="42"/>
      <c r="AT179" s="42"/>
      <c r="BD179" s="42"/>
      <c r="BE179" s="42"/>
      <c r="BH179" s="43"/>
    </row>
    <row r="180" spans="1:60">
      <c r="A180" s="275"/>
      <c r="B180" s="95"/>
      <c r="C180" s="87"/>
      <c r="J180" s="87"/>
      <c r="AI180" s="15"/>
      <c r="AJ180" s="15"/>
      <c r="AK180" s="15"/>
      <c r="AL180" s="42"/>
      <c r="AM180" s="42"/>
      <c r="AN180" s="42"/>
      <c r="AO180" s="42"/>
      <c r="AP180" s="42"/>
      <c r="AQ180" s="42"/>
      <c r="AS180" s="42"/>
      <c r="AT180" s="42"/>
      <c r="BD180" s="42"/>
      <c r="BE180" s="42"/>
      <c r="BH180" s="43"/>
    </row>
    <row r="181" spans="1:60">
      <c r="A181" s="275"/>
      <c r="B181" s="95"/>
      <c r="C181" s="87"/>
      <c r="J181" s="87"/>
      <c r="AI181" s="15"/>
      <c r="AJ181" s="15"/>
      <c r="AK181" s="15"/>
      <c r="AL181" s="42"/>
      <c r="AM181" s="42"/>
      <c r="AN181" s="42"/>
      <c r="AO181" s="42"/>
      <c r="AP181" s="42"/>
      <c r="AQ181" s="42"/>
      <c r="AS181" s="42"/>
      <c r="AT181" s="42"/>
      <c r="BD181" s="42"/>
      <c r="BE181" s="42"/>
      <c r="BH181" s="43"/>
    </row>
    <row r="182" spans="1:60">
      <c r="A182" s="275"/>
      <c r="B182" s="95"/>
      <c r="C182" s="87"/>
      <c r="J182" s="87"/>
      <c r="AI182" s="15"/>
      <c r="AJ182" s="15"/>
      <c r="AK182" s="15"/>
      <c r="AL182" s="42"/>
      <c r="AM182" s="42"/>
      <c r="AN182" s="42"/>
      <c r="AO182" s="42"/>
      <c r="AP182" s="42"/>
      <c r="AQ182" s="42"/>
      <c r="AS182" s="42"/>
      <c r="AT182" s="42"/>
      <c r="BD182" s="42"/>
      <c r="BE182" s="42"/>
      <c r="BH182" s="43"/>
    </row>
    <row r="183" spans="1:60">
      <c r="A183" s="275"/>
      <c r="B183" s="95"/>
      <c r="C183" s="87"/>
      <c r="J183" s="87"/>
      <c r="AI183" s="15"/>
      <c r="AJ183" s="15"/>
      <c r="AK183" s="15"/>
      <c r="AL183" s="42"/>
      <c r="AM183" s="42"/>
      <c r="AN183" s="42"/>
      <c r="AO183" s="42"/>
      <c r="AP183" s="42"/>
      <c r="AQ183" s="42"/>
      <c r="AS183" s="42"/>
      <c r="AT183" s="42"/>
      <c r="BD183" s="42"/>
      <c r="BE183" s="42"/>
      <c r="BH183" s="43"/>
    </row>
    <row r="184" spans="1:60">
      <c r="A184" s="275"/>
      <c r="B184" s="95"/>
      <c r="C184" s="87"/>
      <c r="J184" s="87"/>
      <c r="AI184" s="15"/>
      <c r="AJ184" s="15"/>
      <c r="AK184" s="15"/>
      <c r="AL184" s="42"/>
      <c r="AM184" s="42"/>
      <c r="AN184" s="42"/>
      <c r="AO184" s="42"/>
      <c r="AP184" s="42"/>
      <c r="AQ184" s="42"/>
      <c r="AS184" s="42"/>
      <c r="AT184" s="42"/>
      <c r="BD184" s="42"/>
      <c r="BE184" s="42"/>
      <c r="BH184" s="43"/>
    </row>
    <row r="185" spans="1:60">
      <c r="A185" s="275"/>
      <c r="B185" s="95"/>
      <c r="C185" s="87"/>
      <c r="J185" s="87"/>
      <c r="AI185" s="15"/>
      <c r="AJ185" s="15"/>
      <c r="AK185" s="15"/>
      <c r="AL185" s="42"/>
      <c r="AM185" s="42"/>
      <c r="AN185" s="42"/>
      <c r="AO185" s="42"/>
      <c r="AP185" s="42"/>
      <c r="AQ185" s="42"/>
      <c r="AS185" s="42"/>
      <c r="AT185" s="42"/>
      <c r="BD185" s="42"/>
      <c r="BE185" s="42"/>
      <c r="BH185" s="43"/>
    </row>
    <row r="186" spans="1:60">
      <c r="A186" s="275"/>
      <c r="B186" s="95"/>
      <c r="C186" s="87"/>
      <c r="J186" s="87"/>
      <c r="AI186" s="15"/>
      <c r="AJ186" s="15"/>
      <c r="AK186" s="15"/>
      <c r="AL186" s="42"/>
      <c r="AM186" s="42"/>
      <c r="AN186" s="42"/>
      <c r="AO186" s="42"/>
      <c r="AP186" s="42"/>
      <c r="AQ186" s="42"/>
      <c r="AS186" s="42"/>
      <c r="AT186" s="42"/>
      <c r="BD186" s="42"/>
      <c r="BE186" s="42"/>
      <c r="BH186" s="43"/>
    </row>
    <row r="187" spans="1:60">
      <c r="A187" s="275"/>
      <c r="B187" s="95"/>
      <c r="C187" s="87"/>
      <c r="J187" s="87"/>
      <c r="AI187" s="15"/>
      <c r="AJ187" s="15"/>
      <c r="AK187" s="15"/>
      <c r="AL187" s="42"/>
      <c r="AM187" s="42"/>
      <c r="AN187" s="42"/>
      <c r="AO187" s="42"/>
      <c r="AP187" s="42"/>
      <c r="AQ187" s="42"/>
      <c r="AS187" s="42"/>
      <c r="AT187" s="42"/>
      <c r="BD187" s="42"/>
      <c r="BE187" s="42"/>
      <c r="BH187" s="43"/>
    </row>
    <row r="188" spans="1:60">
      <c r="A188" s="275"/>
      <c r="B188" s="95"/>
      <c r="C188" s="87"/>
      <c r="J188" s="87"/>
      <c r="AI188" s="15"/>
      <c r="AJ188" s="15"/>
      <c r="AK188" s="15"/>
      <c r="AL188" s="42"/>
      <c r="AM188" s="42"/>
      <c r="AN188" s="42"/>
      <c r="AO188" s="42"/>
      <c r="AP188" s="42"/>
      <c r="AQ188" s="42"/>
      <c r="AS188" s="42"/>
      <c r="AT188" s="42"/>
      <c r="BD188" s="42"/>
      <c r="BE188" s="42"/>
      <c r="BH188" s="43"/>
    </row>
    <row r="189" spans="1:60">
      <c r="A189" s="275"/>
      <c r="B189" s="95"/>
      <c r="C189" s="87"/>
      <c r="J189" s="87"/>
      <c r="AI189" s="15"/>
      <c r="AJ189" s="15"/>
      <c r="AK189" s="15"/>
      <c r="AL189" s="42"/>
      <c r="AM189" s="42"/>
      <c r="AN189" s="42"/>
      <c r="AO189" s="42"/>
      <c r="AP189" s="42"/>
      <c r="AQ189" s="42"/>
      <c r="AS189" s="42"/>
      <c r="AT189" s="42"/>
      <c r="BD189" s="42"/>
      <c r="BE189" s="42"/>
      <c r="BH189" s="43"/>
    </row>
    <row r="190" spans="1:60">
      <c r="A190" s="275"/>
      <c r="B190" s="95"/>
      <c r="C190" s="87"/>
      <c r="J190" s="87"/>
      <c r="AI190" s="15"/>
      <c r="AJ190" s="15"/>
      <c r="AK190" s="15"/>
      <c r="AL190" s="42"/>
      <c r="AM190" s="42"/>
      <c r="AN190" s="42"/>
      <c r="AO190" s="42"/>
      <c r="AP190" s="42"/>
      <c r="AQ190" s="42"/>
      <c r="AS190" s="42"/>
      <c r="AT190" s="42"/>
      <c r="BD190" s="42"/>
      <c r="BE190" s="42"/>
      <c r="BH190" s="43"/>
    </row>
    <row r="191" spans="1:60">
      <c r="A191" s="275"/>
      <c r="B191" s="95"/>
      <c r="C191" s="87"/>
      <c r="J191" s="87"/>
      <c r="AI191" s="15"/>
      <c r="AJ191" s="15"/>
      <c r="AK191" s="15"/>
      <c r="AL191" s="42"/>
      <c r="AM191" s="42"/>
      <c r="AN191" s="42"/>
      <c r="AO191" s="42"/>
      <c r="AP191" s="42"/>
      <c r="AQ191" s="42"/>
      <c r="AS191" s="42"/>
      <c r="AT191" s="42"/>
      <c r="BD191" s="42"/>
      <c r="BE191" s="42"/>
      <c r="BH191" s="43"/>
    </row>
    <row r="192" spans="1:60">
      <c r="A192" s="275"/>
      <c r="B192" s="95"/>
      <c r="C192" s="87"/>
      <c r="J192" s="87"/>
      <c r="AI192" s="15"/>
      <c r="AJ192" s="15"/>
      <c r="AK192" s="15"/>
      <c r="AL192" s="42"/>
      <c r="AM192" s="42"/>
      <c r="AN192" s="42"/>
      <c r="AO192" s="42"/>
      <c r="AP192" s="42"/>
      <c r="AQ192" s="42"/>
      <c r="AS192" s="42"/>
      <c r="AT192" s="42"/>
      <c r="BD192" s="42"/>
      <c r="BE192" s="42"/>
      <c r="BH192" s="43"/>
    </row>
    <row r="193" spans="1:60">
      <c r="A193" s="275"/>
      <c r="B193" s="95"/>
      <c r="C193" s="87"/>
      <c r="J193" s="87"/>
      <c r="AI193" s="15"/>
      <c r="AJ193" s="15"/>
      <c r="AK193" s="15"/>
      <c r="AL193" s="42"/>
      <c r="AM193" s="42"/>
      <c r="AN193" s="42"/>
      <c r="AO193" s="42"/>
      <c r="AP193" s="42"/>
      <c r="AQ193" s="42"/>
      <c r="AS193" s="42"/>
      <c r="AT193" s="42"/>
      <c r="BD193" s="42"/>
      <c r="BE193" s="42"/>
      <c r="BH193" s="43"/>
    </row>
    <row r="194" spans="1:60">
      <c r="A194" s="275"/>
      <c r="B194" s="95"/>
      <c r="C194" s="87"/>
      <c r="J194" s="87"/>
      <c r="AI194" s="15"/>
      <c r="AJ194" s="15"/>
      <c r="AK194" s="15"/>
      <c r="AL194" s="42"/>
      <c r="AM194" s="42"/>
      <c r="AN194" s="42"/>
      <c r="AO194" s="42"/>
      <c r="AP194" s="42"/>
      <c r="AQ194" s="42"/>
      <c r="AS194" s="42"/>
      <c r="AT194" s="42"/>
      <c r="BD194" s="42"/>
      <c r="BE194" s="42"/>
      <c r="BH194" s="43"/>
    </row>
    <row r="195" spans="1:60">
      <c r="A195" s="275"/>
      <c r="B195" s="95"/>
      <c r="C195" s="87"/>
      <c r="J195" s="87"/>
      <c r="AI195" s="15"/>
      <c r="AJ195" s="15"/>
      <c r="AK195" s="15"/>
      <c r="AL195" s="42"/>
      <c r="AM195" s="42"/>
      <c r="AN195" s="42"/>
      <c r="AO195" s="42"/>
      <c r="AP195" s="42"/>
      <c r="AQ195" s="42"/>
      <c r="AS195" s="42"/>
      <c r="AT195" s="42"/>
      <c r="BD195" s="42"/>
      <c r="BE195" s="42"/>
      <c r="BH195" s="43"/>
    </row>
    <row r="196" spans="1:60">
      <c r="A196" s="275"/>
      <c r="B196" s="95"/>
      <c r="C196" s="87"/>
      <c r="J196" s="87"/>
      <c r="AI196" s="15"/>
      <c r="AJ196" s="15"/>
      <c r="AK196" s="15"/>
      <c r="AL196" s="42"/>
      <c r="AM196" s="42"/>
      <c r="AN196" s="42"/>
      <c r="AO196" s="42"/>
      <c r="AP196" s="42"/>
      <c r="AQ196" s="42"/>
      <c r="AS196" s="42"/>
      <c r="AT196" s="42"/>
      <c r="BD196" s="42"/>
      <c r="BE196" s="42"/>
      <c r="BH196" s="43"/>
    </row>
    <row r="197" spans="1:60">
      <c r="A197" s="275"/>
      <c r="B197" s="95"/>
      <c r="C197" s="87"/>
      <c r="J197" s="87"/>
      <c r="AI197" s="15"/>
      <c r="AJ197" s="15"/>
      <c r="AK197" s="15"/>
      <c r="AL197" s="42"/>
      <c r="AM197" s="42"/>
      <c r="AN197" s="42"/>
      <c r="AO197" s="42"/>
      <c r="AP197" s="42"/>
      <c r="AQ197" s="42"/>
      <c r="AS197" s="42"/>
      <c r="AT197" s="42"/>
      <c r="BD197" s="42"/>
      <c r="BE197" s="42"/>
      <c r="BH197" s="43"/>
    </row>
    <row r="198" spans="1:60">
      <c r="A198" s="275"/>
      <c r="B198" s="95"/>
      <c r="C198" s="87"/>
      <c r="J198" s="87"/>
      <c r="AI198" s="15"/>
      <c r="AJ198" s="15"/>
      <c r="AK198" s="15"/>
      <c r="AL198" s="42"/>
      <c r="AM198" s="42"/>
      <c r="AN198" s="42"/>
      <c r="AO198" s="42"/>
      <c r="AP198" s="42"/>
      <c r="AQ198" s="42"/>
      <c r="AS198" s="42"/>
      <c r="AT198" s="42"/>
      <c r="BD198" s="42"/>
      <c r="BE198" s="42"/>
      <c r="BH198" s="43"/>
    </row>
    <row r="199" spans="1:60">
      <c r="A199" s="275"/>
      <c r="B199" s="95"/>
      <c r="C199" s="87"/>
      <c r="J199" s="87"/>
      <c r="AI199" s="15"/>
      <c r="AJ199" s="15"/>
      <c r="AK199" s="15"/>
      <c r="AL199" s="42"/>
      <c r="AM199" s="42"/>
      <c r="AN199" s="42"/>
      <c r="AO199" s="42"/>
      <c r="AP199" s="42"/>
      <c r="AQ199" s="42"/>
      <c r="AS199" s="42"/>
      <c r="AT199" s="42"/>
      <c r="BD199" s="42"/>
      <c r="BE199" s="42"/>
      <c r="BH199" s="43"/>
    </row>
    <row r="200" spans="1:60">
      <c r="A200" s="275"/>
      <c r="B200" s="95"/>
      <c r="C200" s="87"/>
      <c r="J200" s="87"/>
      <c r="AI200" s="15"/>
      <c r="AJ200" s="15"/>
      <c r="AK200" s="15"/>
      <c r="AL200" s="42"/>
      <c r="AM200" s="42"/>
      <c r="AN200" s="42"/>
      <c r="AO200" s="42"/>
      <c r="AP200" s="42"/>
      <c r="AQ200" s="42"/>
      <c r="AS200" s="42"/>
      <c r="AT200" s="42"/>
      <c r="BD200" s="42"/>
      <c r="BE200" s="42"/>
      <c r="BH200" s="43"/>
    </row>
    <row r="201" spans="1:60">
      <c r="A201" s="275"/>
      <c r="B201" s="95"/>
      <c r="C201" s="87"/>
      <c r="J201" s="87"/>
      <c r="AI201" s="15"/>
      <c r="AJ201" s="15"/>
      <c r="AK201" s="15"/>
      <c r="AL201" s="42"/>
      <c r="AM201" s="42"/>
      <c r="AN201" s="42"/>
      <c r="AO201" s="42"/>
      <c r="AP201" s="42"/>
      <c r="AQ201" s="42"/>
      <c r="AS201" s="42"/>
      <c r="AT201" s="42"/>
      <c r="BD201" s="42"/>
      <c r="BE201" s="42"/>
      <c r="BH201" s="43"/>
    </row>
    <row r="202" spans="1:60">
      <c r="A202" s="275"/>
      <c r="B202" s="95"/>
      <c r="C202" s="87"/>
      <c r="J202" s="87"/>
      <c r="AI202" s="15"/>
      <c r="AJ202" s="15"/>
      <c r="AK202" s="15"/>
      <c r="AL202" s="42"/>
      <c r="AM202" s="42"/>
      <c r="AN202" s="42"/>
      <c r="AO202" s="42"/>
      <c r="AP202" s="42"/>
      <c r="AQ202" s="42"/>
      <c r="AS202" s="42"/>
      <c r="AT202" s="42"/>
      <c r="BD202" s="42"/>
      <c r="BE202" s="42"/>
      <c r="BH202" s="43"/>
    </row>
    <row r="203" spans="1:60">
      <c r="A203" s="275"/>
      <c r="B203" s="95"/>
      <c r="C203" s="87"/>
      <c r="J203" s="87"/>
      <c r="AI203" s="15"/>
      <c r="AJ203" s="15"/>
      <c r="AK203" s="15"/>
      <c r="AL203" s="42"/>
      <c r="AM203" s="42"/>
      <c r="AN203" s="42"/>
      <c r="AO203" s="42"/>
      <c r="AP203" s="42"/>
      <c r="AQ203" s="42"/>
      <c r="AS203" s="42"/>
      <c r="AT203" s="42"/>
      <c r="BD203" s="42"/>
      <c r="BE203" s="42"/>
      <c r="BH203" s="43"/>
    </row>
    <row r="204" spans="1:60">
      <c r="A204" s="275"/>
      <c r="B204" s="95"/>
      <c r="C204" s="87"/>
      <c r="J204" s="87"/>
      <c r="AI204" s="15"/>
      <c r="AJ204" s="15"/>
      <c r="AK204" s="15"/>
      <c r="AL204" s="42"/>
      <c r="AM204" s="42"/>
      <c r="AN204" s="42"/>
      <c r="AO204" s="42"/>
      <c r="AP204" s="42"/>
      <c r="AQ204" s="42"/>
      <c r="AS204" s="42"/>
      <c r="AT204" s="42"/>
      <c r="BD204" s="42"/>
      <c r="BE204" s="42"/>
      <c r="BH204" s="43"/>
    </row>
    <row r="205" spans="1:60">
      <c r="A205" s="275"/>
      <c r="B205" s="95"/>
      <c r="C205" s="87"/>
      <c r="J205" s="87"/>
      <c r="AI205" s="15"/>
      <c r="AJ205" s="15"/>
      <c r="AK205" s="15"/>
      <c r="AL205" s="42"/>
      <c r="AM205" s="42"/>
      <c r="AN205" s="42"/>
      <c r="AO205" s="42"/>
      <c r="AP205" s="42"/>
      <c r="AQ205" s="42"/>
      <c r="AS205" s="42"/>
      <c r="AT205" s="42"/>
      <c r="BD205" s="42"/>
      <c r="BE205" s="42"/>
      <c r="BH205" s="43"/>
    </row>
    <row r="206" spans="1:60">
      <c r="A206" s="275"/>
      <c r="B206" s="95"/>
      <c r="C206" s="87"/>
      <c r="J206" s="87"/>
      <c r="AI206" s="15"/>
      <c r="AJ206" s="15"/>
      <c r="AK206" s="15"/>
      <c r="AL206" s="42"/>
      <c r="AM206" s="42"/>
      <c r="AN206" s="42"/>
      <c r="AO206" s="42"/>
      <c r="AP206" s="42"/>
      <c r="AQ206" s="42"/>
      <c r="AS206" s="42"/>
      <c r="AT206" s="42"/>
      <c r="BD206" s="42"/>
      <c r="BE206" s="42"/>
      <c r="BH206" s="43"/>
    </row>
    <row r="207" spans="1:60">
      <c r="A207" s="275"/>
      <c r="B207" s="95"/>
      <c r="C207" s="87"/>
      <c r="J207" s="87"/>
      <c r="AI207" s="15"/>
      <c r="AJ207" s="15"/>
      <c r="AK207" s="15"/>
      <c r="AL207" s="42"/>
      <c r="AM207" s="42"/>
      <c r="AN207" s="42"/>
      <c r="AO207" s="42"/>
      <c r="AP207" s="42"/>
      <c r="AQ207" s="42"/>
      <c r="AS207" s="42"/>
      <c r="AT207" s="42"/>
      <c r="BD207" s="42"/>
      <c r="BE207" s="42"/>
      <c r="BH207" s="43"/>
    </row>
    <row r="208" spans="1:60">
      <c r="A208" s="275"/>
      <c r="B208" s="95"/>
      <c r="C208" s="87"/>
      <c r="J208" s="87"/>
      <c r="AI208" s="15"/>
      <c r="AJ208" s="15"/>
      <c r="AK208" s="15"/>
      <c r="AL208" s="42"/>
      <c r="AM208" s="42"/>
      <c r="AN208" s="42"/>
      <c r="AO208" s="42"/>
      <c r="AP208" s="42"/>
      <c r="AQ208" s="42"/>
      <c r="AS208" s="42"/>
      <c r="AT208" s="42"/>
      <c r="BD208" s="42"/>
      <c r="BE208" s="42"/>
      <c r="BH208" s="43"/>
    </row>
    <row r="209" spans="1:60">
      <c r="A209" s="275"/>
      <c r="B209" s="95"/>
      <c r="C209" s="87"/>
      <c r="J209" s="87"/>
      <c r="AI209" s="15"/>
      <c r="AJ209" s="15"/>
      <c r="AK209" s="15"/>
      <c r="AL209" s="42"/>
      <c r="AM209" s="42"/>
      <c r="AN209" s="42"/>
      <c r="AO209" s="42"/>
      <c r="AP209" s="42"/>
      <c r="AQ209" s="42"/>
      <c r="AS209" s="42"/>
      <c r="AT209" s="42"/>
      <c r="BD209" s="42"/>
      <c r="BE209" s="42"/>
      <c r="BH209" s="43"/>
    </row>
    <row r="210" spans="1:60">
      <c r="A210" s="275"/>
      <c r="B210" s="95"/>
      <c r="C210" s="87"/>
      <c r="J210" s="87"/>
      <c r="AI210" s="15"/>
      <c r="AJ210" s="15"/>
      <c r="AK210" s="15"/>
      <c r="AL210" s="42"/>
      <c r="AM210" s="42"/>
      <c r="AN210" s="42"/>
      <c r="AO210" s="42"/>
      <c r="AP210" s="42"/>
      <c r="AQ210" s="42"/>
      <c r="AS210" s="42"/>
      <c r="AT210" s="42"/>
      <c r="BD210" s="42"/>
      <c r="BE210" s="42"/>
      <c r="BH210" s="43"/>
    </row>
    <row r="211" spans="1:60">
      <c r="A211" s="275"/>
      <c r="B211" s="95"/>
      <c r="C211" s="87"/>
      <c r="J211" s="87"/>
      <c r="AI211" s="15"/>
      <c r="AJ211" s="15"/>
      <c r="AK211" s="15"/>
      <c r="AL211" s="42"/>
      <c r="AM211" s="42"/>
      <c r="AN211" s="42"/>
      <c r="AO211" s="42"/>
      <c r="AP211" s="42"/>
      <c r="AQ211" s="42"/>
      <c r="AS211" s="42"/>
      <c r="AT211" s="42"/>
      <c r="BD211" s="42"/>
      <c r="BE211" s="42"/>
      <c r="BH211" s="43"/>
    </row>
    <row r="212" spans="1:60">
      <c r="A212" s="275"/>
      <c r="B212" s="95"/>
      <c r="C212" s="87"/>
      <c r="J212" s="87"/>
      <c r="AI212" s="15"/>
      <c r="AJ212" s="15"/>
      <c r="AK212" s="15"/>
      <c r="AL212" s="42"/>
      <c r="AM212" s="42"/>
      <c r="AN212" s="42"/>
      <c r="AO212" s="42"/>
      <c r="AP212" s="42"/>
      <c r="AQ212" s="42"/>
      <c r="AS212" s="42"/>
      <c r="AT212" s="42"/>
      <c r="BD212" s="42"/>
      <c r="BE212" s="42"/>
      <c r="BH212" s="43"/>
    </row>
    <row r="213" spans="1:60">
      <c r="A213" s="275"/>
      <c r="B213" s="95"/>
      <c r="C213" s="87"/>
      <c r="J213" s="87"/>
      <c r="AI213" s="15"/>
      <c r="AJ213" s="15"/>
      <c r="AK213" s="15"/>
      <c r="AL213" s="42"/>
      <c r="AM213" s="42"/>
      <c r="AN213" s="42"/>
      <c r="AO213" s="42"/>
      <c r="AP213" s="42"/>
      <c r="AQ213" s="42"/>
      <c r="AS213" s="42"/>
      <c r="AT213" s="42"/>
      <c r="BD213" s="42"/>
      <c r="BE213" s="42"/>
      <c r="BH213" s="43"/>
    </row>
    <row r="214" spans="1:60">
      <c r="A214" s="275"/>
      <c r="B214" s="95"/>
      <c r="C214" s="87"/>
      <c r="J214" s="87"/>
      <c r="AI214" s="15"/>
      <c r="AJ214" s="15"/>
      <c r="AK214" s="15"/>
      <c r="AL214" s="42"/>
      <c r="AM214" s="42"/>
      <c r="AN214" s="42"/>
      <c r="AO214" s="42"/>
      <c r="AP214" s="42"/>
      <c r="AQ214" s="42"/>
      <c r="AS214" s="42"/>
      <c r="AT214" s="42"/>
      <c r="BD214" s="42"/>
      <c r="BE214" s="42"/>
      <c r="BH214" s="43"/>
    </row>
    <row r="215" spans="1:60">
      <c r="A215" s="275"/>
      <c r="B215" s="95"/>
      <c r="C215" s="87"/>
      <c r="J215" s="87"/>
      <c r="AI215" s="15"/>
      <c r="AJ215" s="15"/>
      <c r="AK215" s="15"/>
      <c r="AL215" s="42"/>
      <c r="AM215" s="42"/>
      <c r="AN215" s="42"/>
      <c r="AO215" s="42"/>
      <c r="AP215" s="42"/>
      <c r="AQ215" s="42"/>
      <c r="AS215" s="42"/>
      <c r="AT215" s="42"/>
      <c r="BD215" s="42"/>
      <c r="BE215" s="42"/>
      <c r="BH215" s="43"/>
    </row>
    <row r="216" spans="1:60">
      <c r="A216" s="275"/>
      <c r="B216" s="95"/>
      <c r="C216" s="87"/>
      <c r="J216" s="87"/>
      <c r="AI216" s="15"/>
      <c r="AJ216" s="15"/>
      <c r="AK216" s="15"/>
      <c r="AL216" s="42"/>
      <c r="AM216" s="42"/>
      <c r="AN216" s="42"/>
      <c r="AO216" s="42"/>
      <c r="AP216" s="42"/>
      <c r="AQ216" s="42"/>
      <c r="AS216" s="42"/>
      <c r="AT216" s="42"/>
      <c r="BD216" s="42"/>
      <c r="BE216" s="42"/>
      <c r="BH216" s="43"/>
    </row>
    <row r="217" spans="1:60">
      <c r="A217" s="275"/>
      <c r="B217" s="95"/>
      <c r="C217" s="87"/>
      <c r="J217" s="87"/>
      <c r="AI217" s="15"/>
      <c r="AJ217" s="15"/>
      <c r="AK217" s="15"/>
      <c r="AL217" s="42"/>
      <c r="AM217" s="42"/>
      <c r="AN217" s="42"/>
      <c r="AO217" s="42"/>
      <c r="AP217" s="42"/>
      <c r="AQ217" s="42"/>
      <c r="AS217" s="42"/>
      <c r="AT217" s="42"/>
      <c r="BD217" s="42"/>
      <c r="BE217" s="42"/>
      <c r="BH217" s="43"/>
    </row>
    <row r="218" spans="1:60">
      <c r="A218" s="275"/>
      <c r="B218" s="95"/>
      <c r="C218" s="87"/>
      <c r="J218" s="87"/>
      <c r="AI218" s="15"/>
      <c r="AJ218" s="15"/>
      <c r="AK218" s="15"/>
      <c r="AL218" s="42"/>
      <c r="AM218" s="42"/>
      <c r="AN218" s="42"/>
      <c r="AO218" s="42"/>
      <c r="AP218" s="42"/>
      <c r="AQ218" s="42"/>
      <c r="AS218" s="42"/>
      <c r="AT218" s="42"/>
      <c r="BD218" s="42"/>
      <c r="BE218" s="42"/>
      <c r="BH218" s="43"/>
    </row>
    <row r="219" spans="1:60">
      <c r="A219" s="275"/>
      <c r="B219" s="95"/>
      <c r="C219" s="87"/>
      <c r="J219" s="87"/>
      <c r="AI219" s="15"/>
      <c r="AJ219" s="15"/>
      <c r="AK219" s="15"/>
      <c r="AL219" s="42"/>
      <c r="AM219" s="42"/>
      <c r="AN219" s="42"/>
      <c r="AO219" s="42"/>
      <c r="AP219" s="42"/>
      <c r="AQ219" s="42"/>
      <c r="AS219" s="42"/>
      <c r="AT219" s="42"/>
      <c r="BD219" s="42"/>
      <c r="BE219" s="42"/>
      <c r="BH219" s="43"/>
    </row>
    <row r="220" spans="1:60">
      <c r="A220" s="275"/>
      <c r="B220" s="95"/>
      <c r="C220" s="87"/>
      <c r="J220" s="87"/>
      <c r="AI220" s="15"/>
      <c r="AJ220" s="15"/>
      <c r="AK220" s="15"/>
      <c r="AL220" s="42"/>
      <c r="AM220" s="42"/>
      <c r="AN220" s="42"/>
      <c r="AO220" s="42"/>
      <c r="AP220" s="42"/>
      <c r="AQ220" s="42"/>
      <c r="AS220" s="42"/>
      <c r="AT220" s="42"/>
      <c r="BD220" s="42"/>
      <c r="BE220" s="42"/>
      <c r="BH220" s="43"/>
    </row>
    <row r="221" spans="1:60">
      <c r="A221" s="275"/>
      <c r="B221" s="95"/>
      <c r="C221" s="87"/>
      <c r="J221" s="87"/>
      <c r="AI221" s="15"/>
      <c r="AJ221" s="15"/>
      <c r="AK221" s="15"/>
      <c r="AL221" s="42"/>
      <c r="AM221" s="42"/>
      <c r="AN221" s="42"/>
      <c r="AO221" s="42"/>
      <c r="AP221" s="42"/>
      <c r="AQ221" s="42"/>
      <c r="AS221" s="42"/>
      <c r="AT221" s="42"/>
      <c r="BD221" s="42"/>
      <c r="BE221" s="42"/>
      <c r="BH221" s="43"/>
    </row>
    <row r="222" spans="1:60">
      <c r="A222" s="275"/>
      <c r="B222" s="95"/>
      <c r="C222" s="87"/>
      <c r="J222" s="87"/>
      <c r="AI222" s="15"/>
      <c r="AJ222" s="15"/>
      <c r="AK222" s="15"/>
      <c r="AL222" s="42"/>
      <c r="AM222" s="42"/>
      <c r="AN222" s="42"/>
      <c r="AO222" s="42"/>
      <c r="AP222" s="42"/>
      <c r="AQ222" s="42"/>
      <c r="AS222" s="42"/>
      <c r="AT222" s="42"/>
      <c r="BD222" s="42"/>
      <c r="BE222" s="42"/>
      <c r="BH222" s="43"/>
    </row>
    <row r="223" spans="1:60">
      <c r="A223" s="275"/>
      <c r="B223" s="95"/>
      <c r="C223" s="87"/>
      <c r="J223" s="87"/>
      <c r="AI223" s="15"/>
      <c r="AJ223" s="15"/>
      <c r="AK223" s="15"/>
      <c r="AL223" s="42"/>
      <c r="AM223" s="42"/>
      <c r="AN223" s="42"/>
      <c r="AO223" s="42"/>
      <c r="AP223" s="42"/>
      <c r="AQ223" s="42"/>
      <c r="AS223" s="42"/>
      <c r="AT223" s="42"/>
      <c r="BD223" s="42"/>
      <c r="BE223" s="42"/>
      <c r="BH223" s="43"/>
    </row>
    <row r="224" spans="1:60">
      <c r="A224" s="275"/>
      <c r="B224" s="95"/>
      <c r="C224" s="87"/>
      <c r="J224" s="87"/>
      <c r="AI224" s="15"/>
      <c r="AJ224" s="15"/>
      <c r="AK224" s="15"/>
      <c r="AL224" s="42"/>
      <c r="AM224" s="42"/>
      <c r="AN224" s="42"/>
      <c r="AO224" s="42"/>
      <c r="AP224" s="42"/>
      <c r="AQ224" s="42"/>
      <c r="AS224" s="42"/>
      <c r="AT224" s="42"/>
      <c r="BD224" s="42"/>
      <c r="BE224" s="42"/>
      <c r="BH224" s="43"/>
    </row>
    <row r="225" spans="1:60">
      <c r="A225" s="275"/>
      <c r="B225" s="95"/>
      <c r="C225" s="87"/>
      <c r="J225" s="87"/>
      <c r="AI225" s="15"/>
      <c r="AJ225" s="15"/>
      <c r="AK225" s="15"/>
      <c r="AL225" s="42"/>
      <c r="AM225" s="42"/>
      <c r="AN225" s="42"/>
      <c r="AO225" s="42"/>
      <c r="AP225" s="42"/>
      <c r="AQ225" s="42"/>
      <c r="AS225" s="42"/>
      <c r="AT225" s="42"/>
      <c r="BD225" s="42"/>
      <c r="BE225" s="42"/>
      <c r="BH225" s="43"/>
    </row>
    <row r="226" spans="1:60">
      <c r="A226" s="275"/>
      <c r="B226" s="95"/>
      <c r="C226" s="87"/>
      <c r="J226" s="87"/>
      <c r="AI226" s="15"/>
      <c r="AJ226" s="15"/>
      <c r="AK226" s="15"/>
      <c r="AL226" s="42"/>
      <c r="AM226" s="42"/>
      <c r="AN226" s="42"/>
      <c r="AO226" s="42"/>
      <c r="AP226" s="42"/>
      <c r="AQ226" s="42"/>
      <c r="AS226" s="42"/>
      <c r="AT226" s="42"/>
      <c r="BD226" s="42"/>
      <c r="BE226" s="42"/>
      <c r="BH226" s="43"/>
    </row>
    <row r="227" spans="1:60">
      <c r="A227" s="275"/>
      <c r="B227" s="95"/>
      <c r="C227" s="87"/>
      <c r="J227" s="87"/>
      <c r="AI227" s="15"/>
      <c r="AJ227" s="15"/>
      <c r="AK227" s="15"/>
      <c r="AL227" s="42"/>
      <c r="AM227" s="42"/>
      <c r="AN227" s="42"/>
      <c r="AO227" s="42"/>
      <c r="AP227" s="42"/>
      <c r="AQ227" s="42"/>
      <c r="AS227" s="42"/>
      <c r="AT227" s="42"/>
      <c r="BD227" s="42"/>
      <c r="BE227" s="42"/>
      <c r="BH227" s="43"/>
    </row>
    <row r="228" spans="1:60">
      <c r="A228" s="275"/>
      <c r="B228" s="95"/>
      <c r="C228" s="87"/>
      <c r="J228" s="87"/>
      <c r="AI228" s="15"/>
      <c r="AJ228" s="15"/>
      <c r="AK228" s="15"/>
      <c r="AL228" s="42"/>
      <c r="AM228" s="42"/>
      <c r="AN228" s="42"/>
      <c r="AO228" s="42"/>
      <c r="AP228" s="42"/>
      <c r="AQ228" s="42"/>
      <c r="AS228" s="42"/>
      <c r="AT228" s="42"/>
      <c r="BD228" s="42"/>
      <c r="BE228" s="42"/>
      <c r="BH228" s="43"/>
    </row>
    <row r="229" spans="1:60">
      <c r="A229" s="275"/>
      <c r="B229" s="95"/>
      <c r="C229" s="87"/>
      <c r="J229" s="87"/>
      <c r="AI229" s="15"/>
      <c r="AJ229" s="15"/>
      <c r="AK229" s="15"/>
      <c r="AL229" s="42"/>
      <c r="AM229" s="42"/>
      <c r="AN229" s="42"/>
      <c r="AO229" s="42"/>
      <c r="AP229" s="42"/>
      <c r="AQ229" s="42"/>
      <c r="AS229" s="42"/>
      <c r="AT229" s="42"/>
      <c r="BD229" s="42"/>
      <c r="BE229" s="42"/>
      <c r="BH229" s="43"/>
    </row>
    <row r="230" spans="1:60">
      <c r="A230" s="275"/>
      <c r="B230" s="95"/>
      <c r="C230" s="87"/>
      <c r="J230" s="87"/>
      <c r="AI230" s="15"/>
      <c r="AJ230" s="15"/>
      <c r="AK230" s="15"/>
      <c r="AL230" s="42"/>
      <c r="AM230" s="42"/>
      <c r="AN230" s="42"/>
      <c r="AO230" s="42"/>
      <c r="AP230" s="42"/>
      <c r="AQ230" s="42"/>
      <c r="AS230" s="42"/>
      <c r="AT230" s="42"/>
      <c r="BD230" s="42"/>
      <c r="BE230" s="42"/>
      <c r="BH230" s="43"/>
    </row>
    <row r="231" spans="1:60">
      <c r="A231" s="275"/>
      <c r="B231" s="95"/>
      <c r="C231" s="87"/>
      <c r="J231" s="87"/>
      <c r="AI231" s="15"/>
      <c r="AJ231" s="15"/>
      <c r="AK231" s="15"/>
      <c r="AL231" s="42"/>
      <c r="AM231" s="42"/>
      <c r="AN231" s="42"/>
      <c r="AO231" s="42"/>
      <c r="AP231" s="42"/>
      <c r="AQ231" s="42"/>
      <c r="AS231" s="42"/>
      <c r="AT231" s="42"/>
      <c r="BD231" s="42"/>
      <c r="BE231" s="42"/>
      <c r="BH231" s="43"/>
    </row>
    <row r="232" spans="1:60">
      <c r="A232" s="275"/>
      <c r="B232" s="95"/>
      <c r="C232" s="87"/>
      <c r="J232" s="87"/>
      <c r="AI232" s="15"/>
      <c r="AJ232" s="15"/>
      <c r="AK232" s="15"/>
      <c r="AL232" s="42"/>
      <c r="AM232" s="42"/>
      <c r="AN232" s="42"/>
      <c r="AO232" s="42"/>
      <c r="AP232" s="42"/>
      <c r="AQ232" s="42"/>
      <c r="AS232" s="42"/>
      <c r="AT232" s="42"/>
      <c r="BD232" s="42"/>
      <c r="BE232" s="42"/>
      <c r="BH232" s="43"/>
    </row>
    <row r="233" spans="1:60">
      <c r="A233" s="275"/>
      <c r="B233" s="95"/>
      <c r="C233" s="87"/>
      <c r="J233" s="87"/>
      <c r="AI233" s="15"/>
      <c r="AJ233" s="15"/>
      <c r="AK233" s="15"/>
      <c r="AL233" s="42"/>
      <c r="AM233" s="42"/>
      <c r="AN233" s="42"/>
      <c r="AO233" s="42"/>
      <c r="AP233" s="42"/>
      <c r="AQ233" s="42"/>
      <c r="AS233" s="42"/>
      <c r="AT233" s="42"/>
      <c r="BD233" s="42"/>
      <c r="BE233" s="42"/>
      <c r="BH233" s="43"/>
    </row>
    <row r="234" spans="1:60">
      <c r="A234" s="275"/>
      <c r="B234" s="95"/>
      <c r="C234" s="87"/>
      <c r="J234" s="87"/>
      <c r="AI234" s="15"/>
      <c r="AJ234" s="15"/>
      <c r="AK234" s="15"/>
      <c r="AL234" s="42"/>
      <c r="AM234" s="42"/>
      <c r="AN234" s="42"/>
      <c r="AO234" s="42"/>
      <c r="AP234" s="42"/>
      <c r="AQ234" s="42"/>
      <c r="AS234" s="42"/>
      <c r="AT234" s="42"/>
      <c r="BD234" s="42"/>
      <c r="BE234" s="42"/>
      <c r="BH234" s="43"/>
    </row>
    <row r="235" spans="1:60">
      <c r="A235" s="275"/>
      <c r="B235" s="95"/>
      <c r="C235" s="87"/>
      <c r="J235" s="87"/>
      <c r="AI235" s="15"/>
      <c r="AJ235" s="15"/>
      <c r="AK235" s="15"/>
      <c r="AL235" s="42"/>
      <c r="AM235" s="42"/>
      <c r="AN235" s="42"/>
      <c r="AO235" s="42"/>
      <c r="AP235" s="42"/>
      <c r="AQ235" s="42"/>
      <c r="AS235" s="42"/>
      <c r="AT235" s="42"/>
      <c r="BD235" s="42"/>
      <c r="BE235" s="42"/>
      <c r="BH235" s="43"/>
    </row>
    <row r="236" spans="1:60">
      <c r="A236" s="275"/>
      <c r="B236" s="95"/>
      <c r="C236" s="87"/>
      <c r="J236" s="87"/>
      <c r="AI236" s="15"/>
      <c r="AJ236" s="15"/>
      <c r="AK236" s="15"/>
      <c r="AL236" s="42"/>
      <c r="AM236" s="42"/>
      <c r="AN236" s="42"/>
      <c r="AO236" s="42"/>
      <c r="AP236" s="42"/>
      <c r="AQ236" s="42"/>
      <c r="AS236" s="42"/>
      <c r="AT236" s="42"/>
      <c r="BD236" s="42"/>
      <c r="BE236" s="42"/>
      <c r="BH236" s="43"/>
    </row>
    <row r="237" spans="1:60">
      <c r="A237" s="275"/>
      <c r="B237" s="95"/>
      <c r="C237" s="87"/>
      <c r="J237" s="87"/>
      <c r="AI237" s="15"/>
      <c r="AJ237" s="15"/>
      <c r="AK237" s="15"/>
      <c r="AL237" s="42"/>
      <c r="AM237" s="42"/>
      <c r="AN237" s="42"/>
      <c r="AO237" s="42"/>
      <c r="AP237" s="42"/>
      <c r="AQ237" s="42"/>
      <c r="AS237" s="42"/>
      <c r="AT237" s="42"/>
      <c r="BD237" s="42"/>
      <c r="BE237" s="42"/>
      <c r="BH237" s="43"/>
    </row>
    <row r="238" spans="1:60">
      <c r="A238" s="275"/>
      <c r="B238" s="95"/>
      <c r="C238" s="87"/>
      <c r="J238" s="87"/>
      <c r="AI238" s="15"/>
      <c r="AJ238" s="15"/>
      <c r="AK238" s="15"/>
      <c r="AL238" s="42"/>
      <c r="AM238" s="42"/>
      <c r="AN238" s="42"/>
      <c r="AO238" s="42"/>
      <c r="AP238" s="42"/>
      <c r="AQ238" s="42"/>
      <c r="AS238" s="42"/>
      <c r="AT238" s="42"/>
      <c r="BD238" s="42"/>
      <c r="BE238" s="42"/>
      <c r="BH238" s="43"/>
    </row>
    <row r="239" spans="1:60">
      <c r="A239" s="275"/>
      <c r="B239" s="95"/>
      <c r="C239" s="87"/>
      <c r="J239" s="87"/>
      <c r="AI239" s="15"/>
      <c r="AJ239" s="15"/>
      <c r="AK239" s="15"/>
      <c r="AL239" s="42"/>
      <c r="AM239" s="42"/>
      <c r="AN239" s="42"/>
      <c r="AO239" s="42"/>
      <c r="AP239" s="42"/>
      <c r="AQ239" s="42"/>
      <c r="AS239" s="42"/>
      <c r="AT239" s="42"/>
      <c r="BD239" s="42"/>
      <c r="BE239" s="42"/>
      <c r="BH239" s="43"/>
    </row>
    <row r="240" spans="1:60">
      <c r="A240" s="275"/>
      <c r="B240" s="95"/>
      <c r="C240" s="87"/>
      <c r="J240" s="87"/>
      <c r="AI240" s="15"/>
      <c r="AJ240" s="15"/>
      <c r="AK240" s="15"/>
      <c r="AL240" s="42"/>
      <c r="AM240" s="42"/>
      <c r="AN240" s="42"/>
      <c r="AO240" s="42"/>
      <c r="AP240" s="42"/>
      <c r="AQ240" s="42"/>
      <c r="AS240" s="42"/>
      <c r="AT240" s="42"/>
      <c r="BD240" s="42"/>
      <c r="BE240" s="42"/>
      <c r="BH240" s="43"/>
    </row>
    <row r="241" spans="1:60">
      <c r="A241" s="275"/>
      <c r="B241" s="95"/>
      <c r="C241" s="87"/>
      <c r="J241" s="87"/>
      <c r="AI241" s="15"/>
      <c r="AJ241" s="15"/>
      <c r="AK241" s="15"/>
      <c r="AL241" s="42"/>
      <c r="AM241" s="42"/>
      <c r="AN241" s="42"/>
      <c r="AO241" s="42"/>
      <c r="AP241" s="42"/>
      <c r="AQ241" s="42"/>
      <c r="AS241" s="42"/>
      <c r="AT241" s="42"/>
      <c r="BD241" s="42"/>
      <c r="BE241" s="42"/>
      <c r="BH241" s="43"/>
    </row>
    <row r="242" spans="1:60">
      <c r="A242" s="275"/>
      <c r="B242" s="95"/>
      <c r="C242" s="87"/>
      <c r="J242" s="87"/>
      <c r="AI242" s="15"/>
      <c r="AJ242" s="15"/>
      <c r="AK242" s="15"/>
      <c r="AL242" s="42"/>
      <c r="AM242" s="42"/>
      <c r="AN242" s="42"/>
      <c r="AO242" s="42"/>
      <c r="AP242" s="42"/>
      <c r="AQ242" s="42"/>
      <c r="AS242" s="42"/>
      <c r="AT242" s="42"/>
      <c r="BD242" s="42"/>
      <c r="BE242" s="42"/>
      <c r="BH242" s="43"/>
    </row>
    <row r="243" spans="1:60">
      <c r="A243" s="275"/>
      <c r="B243" s="95"/>
      <c r="C243" s="87"/>
      <c r="J243" s="87"/>
      <c r="AI243" s="15"/>
      <c r="AJ243" s="15"/>
      <c r="AK243" s="15"/>
      <c r="AL243" s="42"/>
      <c r="AM243" s="42"/>
      <c r="AN243" s="42"/>
      <c r="AO243" s="42"/>
      <c r="AP243" s="42"/>
      <c r="AQ243" s="42"/>
      <c r="AS243" s="42"/>
      <c r="AT243" s="42"/>
      <c r="BD243" s="42"/>
      <c r="BE243" s="42"/>
      <c r="BH243" s="43"/>
    </row>
    <row r="244" spans="1:60">
      <c r="A244" s="275"/>
      <c r="B244" s="95"/>
      <c r="C244" s="87"/>
      <c r="J244" s="87"/>
      <c r="AI244" s="15"/>
      <c r="AJ244" s="15"/>
      <c r="AK244" s="15"/>
      <c r="AL244" s="42"/>
      <c r="AM244" s="42"/>
      <c r="AN244" s="42"/>
      <c r="AO244" s="42"/>
      <c r="AP244" s="42"/>
      <c r="AQ244" s="42"/>
      <c r="AS244" s="42"/>
      <c r="AT244" s="42"/>
      <c r="BD244" s="42"/>
      <c r="BE244" s="42"/>
      <c r="BH244" s="43"/>
    </row>
    <row r="245" spans="1:60">
      <c r="A245" s="275"/>
      <c r="B245" s="95"/>
      <c r="C245" s="87"/>
      <c r="J245" s="87"/>
      <c r="AI245" s="15"/>
      <c r="AJ245" s="15"/>
      <c r="AK245" s="15"/>
      <c r="AL245" s="42"/>
      <c r="AM245" s="42"/>
      <c r="AN245" s="42"/>
      <c r="AO245" s="42"/>
      <c r="AP245" s="42"/>
      <c r="AQ245" s="42"/>
      <c r="AS245" s="42"/>
      <c r="AT245" s="42"/>
      <c r="BD245" s="42"/>
      <c r="BE245" s="42"/>
      <c r="BH245" s="43"/>
    </row>
    <row r="246" spans="1:60">
      <c r="A246" s="275"/>
      <c r="B246" s="95"/>
      <c r="C246" s="87"/>
      <c r="J246" s="87"/>
      <c r="AI246" s="15"/>
      <c r="AJ246" s="15"/>
      <c r="AK246" s="15"/>
      <c r="AL246" s="42"/>
      <c r="AM246" s="42"/>
      <c r="AN246" s="42"/>
      <c r="AO246" s="42"/>
      <c r="AP246" s="42"/>
      <c r="AQ246" s="42"/>
      <c r="AS246" s="42"/>
      <c r="AT246" s="42"/>
      <c r="BD246" s="42"/>
      <c r="BE246" s="42"/>
      <c r="BH246" s="43"/>
    </row>
    <row r="247" spans="1:60">
      <c r="A247" s="275"/>
      <c r="B247" s="95"/>
      <c r="C247" s="87"/>
      <c r="J247" s="87"/>
      <c r="AI247" s="15"/>
      <c r="AJ247" s="15"/>
      <c r="AK247" s="15"/>
      <c r="AL247" s="42"/>
      <c r="AM247" s="42"/>
      <c r="AN247" s="42"/>
      <c r="AO247" s="42"/>
      <c r="AP247" s="42"/>
      <c r="AQ247" s="42"/>
      <c r="AS247" s="42"/>
      <c r="AT247" s="42"/>
      <c r="BD247" s="42"/>
      <c r="BE247" s="42"/>
      <c r="BH247" s="43"/>
    </row>
    <row r="248" spans="1:60">
      <c r="A248" s="275"/>
      <c r="B248" s="95"/>
      <c r="C248" s="87"/>
      <c r="J248" s="87"/>
      <c r="AI248" s="15"/>
      <c r="AJ248" s="15"/>
      <c r="AK248" s="15"/>
      <c r="AL248" s="42"/>
      <c r="AM248" s="42"/>
      <c r="AN248" s="42"/>
      <c r="AO248" s="42"/>
      <c r="AP248" s="42"/>
      <c r="AQ248" s="42"/>
      <c r="AS248" s="42"/>
      <c r="AT248" s="42"/>
      <c r="BD248" s="42"/>
      <c r="BE248" s="42"/>
      <c r="BH248" s="43"/>
    </row>
    <row r="249" spans="1:60">
      <c r="A249" s="275"/>
      <c r="B249" s="95"/>
      <c r="C249" s="87"/>
      <c r="J249" s="87"/>
      <c r="AI249" s="15"/>
      <c r="AJ249" s="15"/>
      <c r="AK249" s="15"/>
      <c r="AL249" s="42"/>
      <c r="AM249" s="42"/>
      <c r="AN249" s="42"/>
      <c r="AO249" s="42"/>
      <c r="AP249" s="42"/>
      <c r="AQ249" s="42"/>
      <c r="AS249" s="42"/>
      <c r="AT249" s="42"/>
      <c r="BD249" s="42"/>
      <c r="BE249" s="42"/>
      <c r="BH249" s="43"/>
    </row>
    <row r="250" spans="1:60">
      <c r="A250" s="275"/>
      <c r="B250" s="95"/>
      <c r="C250" s="87"/>
      <c r="J250" s="87"/>
      <c r="AI250" s="15"/>
      <c r="AJ250" s="15"/>
      <c r="AK250" s="15"/>
      <c r="AL250" s="42"/>
      <c r="AM250" s="42"/>
      <c r="AN250" s="42"/>
      <c r="AO250" s="42"/>
      <c r="AP250" s="42"/>
      <c r="AQ250" s="42"/>
      <c r="AS250" s="42"/>
      <c r="AT250" s="42"/>
      <c r="BD250" s="42"/>
      <c r="BE250" s="42"/>
      <c r="BH250" s="43"/>
    </row>
    <row r="251" spans="1:60">
      <c r="A251" s="275"/>
      <c r="B251" s="95"/>
      <c r="C251" s="87"/>
      <c r="J251" s="87"/>
      <c r="AI251" s="15"/>
      <c r="AJ251" s="15"/>
      <c r="AK251" s="15"/>
      <c r="AL251" s="42"/>
      <c r="AM251" s="42"/>
      <c r="AN251" s="42"/>
      <c r="AO251" s="42"/>
      <c r="AP251" s="42"/>
      <c r="AQ251" s="42"/>
      <c r="AS251" s="42"/>
      <c r="AT251" s="42"/>
      <c r="BD251" s="42"/>
      <c r="BE251" s="42"/>
      <c r="BH251" s="43"/>
    </row>
    <row r="252" spans="1:60">
      <c r="A252" s="275"/>
      <c r="B252" s="95"/>
      <c r="C252" s="87"/>
      <c r="J252" s="87"/>
      <c r="AI252" s="15"/>
      <c r="AJ252" s="15"/>
      <c r="AK252" s="15"/>
      <c r="AL252" s="42"/>
      <c r="AM252" s="42"/>
      <c r="AN252" s="42"/>
      <c r="AO252" s="42"/>
      <c r="AP252" s="42"/>
      <c r="AQ252" s="42"/>
      <c r="AS252" s="42"/>
      <c r="AT252" s="42"/>
      <c r="BD252" s="42"/>
      <c r="BE252" s="42"/>
      <c r="BH252" s="43"/>
    </row>
    <row r="253" spans="1:60">
      <c r="A253" s="275"/>
      <c r="B253" s="95"/>
      <c r="C253" s="87"/>
      <c r="J253" s="87"/>
      <c r="AI253" s="15"/>
      <c r="AJ253" s="15"/>
      <c r="AK253" s="15"/>
      <c r="AL253" s="42"/>
      <c r="AM253" s="42"/>
      <c r="AN253" s="42"/>
      <c r="AO253" s="42"/>
      <c r="AP253" s="42"/>
      <c r="AQ253" s="42"/>
      <c r="AS253" s="42"/>
      <c r="AT253" s="42"/>
      <c r="BD253" s="42"/>
      <c r="BE253" s="42"/>
      <c r="BH253" s="43"/>
    </row>
    <row r="254" spans="1:60">
      <c r="A254" s="275"/>
      <c r="B254" s="95"/>
      <c r="C254" s="87"/>
      <c r="J254" s="87"/>
      <c r="AI254" s="15"/>
      <c r="AJ254" s="15"/>
      <c r="AK254" s="15"/>
      <c r="AL254" s="42"/>
      <c r="AM254" s="42"/>
      <c r="AN254" s="42"/>
      <c r="AO254" s="42"/>
      <c r="AP254" s="42"/>
      <c r="AQ254" s="42"/>
      <c r="AS254" s="42"/>
      <c r="AT254" s="42"/>
      <c r="BD254" s="42"/>
      <c r="BE254" s="42"/>
      <c r="BH254" s="43"/>
    </row>
    <row r="255" spans="1:60">
      <c r="A255" s="275"/>
      <c r="B255" s="95"/>
      <c r="C255" s="87"/>
      <c r="J255" s="87"/>
      <c r="AI255" s="15"/>
      <c r="AJ255" s="15"/>
      <c r="AK255" s="15"/>
      <c r="AL255" s="42"/>
      <c r="AM255" s="42"/>
      <c r="AN255" s="42"/>
      <c r="AO255" s="42"/>
      <c r="AP255" s="42"/>
      <c r="AQ255" s="42"/>
      <c r="AS255" s="42"/>
      <c r="AT255" s="42"/>
      <c r="BD255" s="42"/>
      <c r="BE255" s="42"/>
      <c r="BH255" s="43"/>
    </row>
    <row r="256" spans="1:60">
      <c r="A256" s="275"/>
      <c r="B256" s="95"/>
      <c r="C256" s="87"/>
      <c r="J256" s="87"/>
      <c r="AI256" s="15"/>
      <c r="AJ256" s="15"/>
      <c r="AK256" s="15"/>
      <c r="AL256" s="42"/>
      <c r="AM256" s="42"/>
      <c r="AN256" s="42"/>
      <c r="AO256" s="42"/>
      <c r="AP256" s="42"/>
      <c r="AQ256" s="42"/>
      <c r="AS256" s="42"/>
      <c r="AT256" s="42"/>
      <c r="BD256" s="42"/>
      <c r="BE256" s="42"/>
      <c r="BH256" s="43"/>
    </row>
    <row r="257" spans="1:60">
      <c r="A257" s="275"/>
      <c r="B257" s="95"/>
      <c r="C257" s="87"/>
      <c r="J257" s="87"/>
      <c r="AI257" s="15"/>
      <c r="AJ257" s="15"/>
      <c r="AK257" s="15"/>
      <c r="AL257" s="42"/>
      <c r="AM257" s="42"/>
      <c r="AN257" s="42"/>
      <c r="AO257" s="42"/>
      <c r="AP257" s="42"/>
      <c r="AQ257" s="42"/>
      <c r="AS257" s="42"/>
      <c r="AT257" s="42"/>
      <c r="BD257" s="42"/>
      <c r="BE257" s="42"/>
      <c r="BH257" s="43"/>
    </row>
    <row r="258" spans="1:60">
      <c r="A258" s="275"/>
      <c r="B258" s="95"/>
      <c r="C258" s="87"/>
      <c r="J258" s="87"/>
      <c r="AI258" s="15"/>
      <c r="AJ258" s="15"/>
      <c r="AK258" s="15"/>
      <c r="AL258" s="42"/>
      <c r="AM258" s="42"/>
      <c r="AN258" s="42"/>
      <c r="AO258" s="42"/>
      <c r="AP258" s="42"/>
      <c r="AQ258" s="42"/>
      <c r="AS258" s="42"/>
      <c r="AT258" s="42"/>
      <c r="BD258" s="42"/>
      <c r="BE258" s="42"/>
      <c r="BH258" s="43"/>
    </row>
    <row r="259" spans="1:60">
      <c r="A259" s="275"/>
      <c r="B259" s="95"/>
      <c r="C259" s="87"/>
      <c r="J259" s="87"/>
      <c r="AI259" s="15"/>
      <c r="AJ259" s="15"/>
      <c r="AK259" s="15"/>
      <c r="AL259" s="42"/>
      <c r="AM259" s="42"/>
      <c r="AN259" s="42"/>
      <c r="AO259" s="42"/>
      <c r="AP259" s="42"/>
      <c r="AQ259" s="42"/>
      <c r="AS259" s="42"/>
      <c r="AT259" s="42"/>
      <c r="BD259" s="42"/>
      <c r="BE259" s="42"/>
      <c r="BH259" s="43"/>
    </row>
    <row r="260" spans="1:60">
      <c r="A260" s="275"/>
      <c r="B260" s="95"/>
      <c r="C260" s="87"/>
      <c r="J260" s="87"/>
      <c r="AI260" s="15"/>
      <c r="AJ260" s="15"/>
      <c r="AK260" s="15"/>
      <c r="AL260" s="42"/>
      <c r="AM260" s="42"/>
      <c r="AN260" s="42"/>
      <c r="AO260" s="42"/>
      <c r="AP260" s="42"/>
      <c r="AQ260" s="42"/>
      <c r="AS260" s="42"/>
      <c r="AT260" s="42"/>
      <c r="BD260" s="42"/>
      <c r="BE260" s="42"/>
      <c r="BH260" s="43"/>
    </row>
    <row r="261" spans="1:60">
      <c r="A261" s="275"/>
      <c r="B261" s="95"/>
      <c r="C261" s="87"/>
      <c r="J261" s="87"/>
      <c r="AI261" s="15"/>
      <c r="AJ261" s="15"/>
      <c r="AK261" s="15"/>
      <c r="AL261" s="42"/>
      <c r="AM261" s="42"/>
      <c r="AN261" s="42"/>
      <c r="AO261" s="42"/>
      <c r="AP261" s="42"/>
      <c r="AQ261" s="42"/>
      <c r="AS261" s="42"/>
      <c r="AT261" s="42"/>
      <c r="BD261" s="42"/>
      <c r="BE261" s="42"/>
      <c r="BH261" s="43"/>
    </row>
    <row r="262" spans="1:60">
      <c r="A262" s="275"/>
      <c r="B262" s="95"/>
      <c r="C262" s="87"/>
      <c r="J262" s="87"/>
      <c r="AI262" s="15"/>
      <c r="AJ262" s="15"/>
      <c r="AK262" s="15"/>
      <c r="AL262" s="42"/>
      <c r="AM262" s="42"/>
      <c r="AN262" s="42"/>
      <c r="AO262" s="42"/>
      <c r="AP262" s="42"/>
      <c r="AQ262" s="42"/>
      <c r="AS262" s="42"/>
      <c r="AT262" s="42"/>
      <c r="BD262" s="42"/>
      <c r="BE262" s="42"/>
      <c r="BH262" s="43"/>
    </row>
    <row r="263" spans="1:60">
      <c r="A263" s="275"/>
      <c r="B263" s="95"/>
      <c r="C263" s="87"/>
      <c r="J263" s="87"/>
      <c r="AI263" s="15"/>
      <c r="AJ263" s="15"/>
      <c r="AK263" s="15"/>
      <c r="AL263" s="42"/>
      <c r="AM263" s="42"/>
      <c r="AN263" s="42"/>
      <c r="AO263" s="42"/>
      <c r="AP263" s="42"/>
      <c r="AQ263" s="42"/>
      <c r="AS263" s="42"/>
      <c r="AT263" s="42"/>
      <c r="BD263" s="42"/>
      <c r="BE263" s="42"/>
      <c r="BH263" s="43"/>
    </row>
    <row r="264" spans="1:60">
      <c r="A264" s="275"/>
      <c r="B264" s="95"/>
      <c r="C264" s="87"/>
      <c r="J264" s="87"/>
      <c r="AI264" s="15"/>
      <c r="AJ264" s="15"/>
      <c r="AK264" s="15"/>
      <c r="AL264" s="42"/>
      <c r="AM264" s="42"/>
      <c r="AN264" s="42"/>
      <c r="AO264" s="42"/>
      <c r="AP264" s="42"/>
      <c r="AQ264" s="42"/>
      <c r="AS264" s="42"/>
      <c r="AT264" s="42"/>
      <c r="BD264" s="42"/>
      <c r="BE264" s="42"/>
      <c r="BH264" s="43"/>
    </row>
    <row r="265" spans="1:60">
      <c r="A265" s="275"/>
      <c r="B265" s="95"/>
      <c r="C265" s="87"/>
      <c r="J265" s="87"/>
      <c r="AI265" s="15"/>
      <c r="AJ265" s="15"/>
      <c r="AK265" s="15"/>
      <c r="AL265" s="42"/>
      <c r="AM265" s="42"/>
      <c r="AN265" s="42"/>
      <c r="AO265" s="42"/>
      <c r="AP265" s="42"/>
      <c r="AQ265" s="42"/>
      <c r="AS265" s="42"/>
      <c r="AT265" s="42"/>
      <c r="BD265" s="42"/>
      <c r="BE265" s="42"/>
      <c r="BH265" s="43"/>
    </row>
    <row r="266" spans="1:60">
      <c r="A266" s="275"/>
      <c r="B266" s="95"/>
      <c r="C266" s="87"/>
      <c r="J266" s="87"/>
      <c r="AI266" s="15"/>
      <c r="AJ266" s="15"/>
      <c r="AK266" s="15"/>
      <c r="AL266" s="42"/>
      <c r="AM266" s="42"/>
      <c r="AN266" s="42"/>
      <c r="AO266" s="42"/>
      <c r="AP266" s="42"/>
      <c r="AQ266" s="42"/>
      <c r="AS266" s="42"/>
      <c r="AT266" s="42"/>
      <c r="BD266" s="42"/>
      <c r="BE266" s="42"/>
      <c r="BH266" s="43"/>
    </row>
    <row r="267" spans="1:60">
      <c r="A267" s="275"/>
      <c r="B267" s="95"/>
      <c r="C267" s="87"/>
      <c r="J267" s="87"/>
      <c r="AI267" s="15"/>
      <c r="AJ267" s="15"/>
      <c r="AK267" s="15"/>
      <c r="AL267" s="42"/>
      <c r="AM267" s="42"/>
      <c r="AN267" s="42"/>
      <c r="AO267" s="42"/>
      <c r="AP267" s="42"/>
      <c r="AQ267" s="42"/>
      <c r="AS267" s="42"/>
      <c r="AT267" s="42"/>
      <c r="BD267" s="42"/>
      <c r="BE267" s="42"/>
      <c r="BH267" s="43"/>
    </row>
    <row r="268" spans="1:60">
      <c r="A268" s="275"/>
      <c r="B268" s="95"/>
      <c r="C268" s="87"/>
      <c r="J268" s="87"/>
      <c r="AI268" s="15"/>
      <c r="AJ268" s="15"/>
      <c r="AK268" s="15"/>
      <c r="AL268" s="42"/>
      <c r="AM268" s="42"/>
      <c r="AN268" s="42"/>
      <c r="AO268" s="42"/>
      <c r="AP268" s="42"/>
      <c r="AQ268" s="42"/>
      <c r="AS268" s="42"/>
      <c r="AT268" s="42"/>
      <c r="BD268" s="42"/>
      <c r="BE268" s="42"/>
      <c r="BH268" s="43"/>
    </row>
    <row r="269" spans="1:60">
      <c r="A269" s="275"/>
      <c r="B269" s="95"/>
      <c r="C269" s="87"/>
      <c r="J269" s="87"/>
      <c r="AI269" s="15"/>
      <c r="AJ269" s="15"/>
      <c r="AK269" s="15"/>
      <c r="AL269" s="42"/>
      <c r="AM269" s="42"/>
      <c r="AN269" s="42"/>
      <c r="AO269" s="42"/>
      <c r="AP269" s="42"/>
      <c r="AQ269" s="42"/>
      <c r="AS269" s="42"/>
      <c r="AT269" s="42"/>
      <c r="BD269" s="42"/>
      <c r="BE269" s="42"/>
      <c r="BH269" s="43"/>
    </row>
    <row r="270" spans="1:60">
      <c r="A270" s="275"/>
      <c r="B270" s="95"/>
      <c r="C270" s="87"/>
      <c r="J270" s="87"/>
      <c r="AI270" s="15"/>
      <c r="AJ270" s="15"/>
      <c r="AK270" s="15"/>
      <c r="AL270" s="42"/>
      <c r="AM270" s="42"/>
      <c r="AN270" s="42"/>
      <c r="AO270" s="42"/>
      <c r="AP270" s="42"/>
      <c r="AQ270" s="42"/>
      <c r="AS270" s="42"/>
      <c r="AT270" s="42"/>
      <c r="BD270" s="42"/>
      <c r="BE270" s="42"/>
      <c r="BH270" s="43"/>
    </row>
    <row r="271" spans="1:60">
      <c r="A271" s="275"/>
      <c r="B271" s="95"/>
      <c r="C271" s="87"/>
      <c r="J271" s="87"/>
      <c r="AI271" s="15"/>
      <c r="AJ271" s="15"/>
      <c r="AK271" s="15"/>
      <c r="AL271" s="42"/>
      <c r="AM271" s="42"/>
      <c r="AN271" s="42"/>
      <c r="AO271" s="42"/>
      <c r="AP271" s="42"/>
      <c r="AQ271" s="42"/>
      <c r="AS271" s="42"/>
      <c r="AT271" s="42"/>
      <c r="BD271" s="42"/>
      <c r="BE271" s="42"/>
      <c r="BH271" s="43"/>
    </row>
    <row r="272" spans="1:60">
      <c r="A272" s="275"/>
      <c r="B272" s="95"/>
      <c r="C272" s="87"/>
      <c r="J272" s="87"/>
      <c r="AI272" s="15"/>
      <c r="AJ272" s="15"/>
      <c r="AK272" s="15"/>
      <c r="AL272" s="42"/>
      <c r="AM272" s="42"/>
      <c r="AN272" s="42"/>
      <c r="AO272" s="42"/>
      <c r="AP272" s="42"/>
      <c r="AQ272" s="42"/>
      <c r="AS272" s="42"/>
      <c r="AT272" s="42"/>
      <c r="BD272" s="42"/>
      <c r="BE272" s="42"/>
      <c r="BH272" s="43"/>
    </row>
    <row r="273" spans="1:60">
      <c r="A273" s="275"/>
      <c r="B273" s="95"/>
      <c r="C273" s="87"/>
      <c r="J273" s="87"/>
      <c r="AI273" s="15"/>
      <c r="AJ273" s="15"/>
      <c r="AK273" s="15"/>
      <c r="AL273" s="42"/>
      <c r="AM273" s="42"/>
      <c r="AN273" s="42"/>
      <c r="AO273" s="42"/>
      <c r="AP273" s="42"/>
      <c r="AQ273" s="42"/>
      <c r="AS273" s="42"/>
      <c r="AT273" s="42"/>
      <c r="BD273" s="42"/>
      <c r="BE273" s="42"/>
      <c r="BH273" s="43"/>
    </row>
    <row r="274" spans="1:60">
      <c r="A274" s="275"/>
      <c r="B274" s="95"/>
      <c r="C274" s="87"/>
      <c r="J274" s="87"/>
      <c r="AI274" s="15"/>
      <c r="AJ274" s="15"/>
      <c r="AK274" s="15"/>
      <c r="AL274" s="42"/>
      <c r="AM274" s="42"/>
      <c r="AN274" s="42"/>
      <c r="AO274" s="42"/>
      <c r="AP274" s="42"/>
      <c r="AQ274" s="42"/>
      <c r="AS274" s="42"/>
      <c r="AT274" s="42"/>
      <c r="BD274" s="42"/>
      <c r="BE274" s="42"/>
      <c r="BH274" s="43"/>
    </row>
    <row r="275" spans="1:60">
      <c r="A275" s="275"/>
      <c r="B275" s="95"/>
      <c r="C275" s="87"/>
      <c r="J275" s="87"/>
      <c r="AI275" s="15"/>
      <c r="AJ275" s="15"/>
      <c r="AK275" s="15"/>
      <c r="AL275" s="42"/>
      <c r="AM275" s="42"/>
      <c r="AN275" s="42"/>
      <c r="AO275" s="42"/>
      <c r="AP275" s="42"/>
      <c r="AQ275" s="42"/>
      <c r="AS275" s="42"/>
      <c r="AT275" s="42"/>
      <c r="BD275" s="42"/>
      <c r="BE275" s="42"/>
      <c r="BH275" s="43"/>
    </row>
    <row r="276" spans="1:60">
      <c r="A276" s="275"/>
      <c r="B276" s="95"/>
      <c r="C276" s="87"/>
      <c r="J276" s="87"/>
      <c r="AI276" s="15"/>
      <c r="AJ276" s="15"/>
      <c r="AK276" s="15"/>
      <c r="AL276" s="42"/>
      <c r="AM276" s="42"/>
      <c r="AN276" s="42"/>
      <c r="AO276" s="42"/>
      <c r="AP276" s="42"/>
      <c r="AQ276" s="42"/>
      <c r="AS276" s="42"/>
      <c r="AT276" s="42"/>
      <c r="BD276" s="42"/>
      <c r="BE276" s="42"/>
      <c r="BH276" s="43"/>
    </row>
    <row r="277" spans="1:60">
      <c r="A277" s="275"/>
      <c r="B277" s="95"/>
      <c r="C277" s="87"/>
      <c r="J277" s="87"/>
      <c r="AI277" s="15"/>
      <c r="AJ277" s="15"/>
      <c r="AK277" s="15"/>
      <c r="AL277" s="42"/>
      <c r="AM277" s="42"/>
      <c r="AN277" s="42"/>
      <c r="AO277" s="42"/>
      <c r="AP277" s="42"/>
      <c r="AQ277" s="42"/>
      <c r="AS277" s="42"/>
      <c r="AT277" s="42"/>
      <c r="BD277" s="42"/>
      <c r="BE277" s="42"/>
      <c r="BH277" s="43"/>
    </row>
    <row r="278" spans="1:60">
      <c r="A278" s="275"/>
      <c r="B278" s="95"/>
      <c r="C278" s="87"/>
      <c r="J278" s="87"/>
      <c r="AI278" s="15"/>
      <c r="AJ278" s="15"/>
      <c r="AK278" s="15"/>
      <c r="AL278" s="42"/>
      <c r="AM278" s="42"/>
      <c r="AN278" s="42"/>
      <c r="AO278" s="42"/>
      <c r="AP278" s="42"/>
      <c r="AQ278" s="42"/>
      <c r="AS278" s="42"/>
      <c r="AT278" s="42"/>
      <c r="BD278" s="42"/>
      <c r="BE278" s="42"/>
      <c r="BH278" s="43"/>
    </row>
    <row r="279" spans="1:60">
      <c r="A279" s="275"/>
      <c r="B279" s="95"/>
      <c r="C279" s="87"/>
      <c r="J279" s="87"/>
      <c r="AI279" s="15"/>
      <c r="AJ279" s="15"/>
      <c r="AK279" s="15"/>
      <c r="AL279" s="42"/>
      <c r="AM279" s="42"/>
      <c r="AN279" s="42"/>
      <c r="AO279" s="42"/>
      <c r="AP279" s="42"/>
      <c r="AQ279" s="42"/>
      <c r="AS279" s="42"/>
      <c r="AT279" s="42"/>
      <c r="BD279" s="42"/>
      <c r="BE279" s="42"/>
      <c r="BH279" s="43"/>
    </row>
    <row r="280" spans="1:60">
      <c r="A280" s="275"/>
      <c r="B280" s="95"/>
      <c r="C280" s="87"/>
      <c r="J280" s="87"/>
      <c r="AI280" s="15"/>
      <c r="AJ280" s="15"/>
      <c r="AK280" s="15"/>
      <c r="AL280" s="42"/>
      <c r="AM280" s="42"/>
      <c r="AN280" s="42"/>
      <c r="AO280" s="42"/>
      <c r="AP280" s="42"/>
      <c r="AQ280" s="42"/>
      <c r="AS280" s="42"/>
      <c r="AT280" s="42"/>
      <c r="BD280" s="42"/>
      <c r="BE280" s="42"/>
      <c r="BH280" s="43"/>
    </row>
    <row r="281" spans="1:60">
      <c r="A281" s="275"/>
      <c r="B281" s="95"/>
      <c r="C281" s="87"/>
      <c r="J281" s="87"/>
      <c r="AI281" s="15"/>
      <c r="AJ281" s="15"/>
      <c r="AK281" s="15"/>
      <c r="AL281" s="42"/>
      <c r="AM281" s="42"/>
      <c r="AN281" s="42"/>
      <c r="AO281" s="42"/>
      <c r="AP281" s="42"/>
      <c r="AQ281" s="42"/>
      <c r="AS281" s="42"/>
      <c r="AT281" s="42"/>
      <c r="BD281" s="42"/>
      <c r="BE281" s="42"/>
      <c r="BH281" s="43"/>
    </row>
    <row r="282" spans="1:60">
      <c r="A282" s="275"/>
      <c r="B282" s="95"/>
      <c r="C282" s="87"/>
      <c r="J282" s="87"/>
      <c r="AI282" s="15"/>
      <c r="AJ282" s="15"/>
      <c r="AK282" s="15"/>
      <c r="AL282" s="42"/>
      <c r="AM282" s="42"/>
      <c r="AN282" s="42"/>
      <c r="AO282" s="42"/>
      <c r="AP282" s="42"/>
      <c r="AQ282" s="42"/>
      <c r="AS282" s="42"/>
      <c r="AT282" s="42"/>
      <c r="BD282" s="42"/>
      <c r="BE282" s="42"/>
      <c r="BH282" s="43"/>
    </row>
    <row r="283" spans="1:60">
      <c r="A283" s="275"/>
      <c r="B283" s="95"/>
      <c r="C283" s="87"/>
      <c r="J283" s="87"/>
      <c r="AI283" s="15"/>
      <c r="AJ283" s="15"/>
      <c r="AK283" s="15"/>
      <c r="AL283" s="42"/>
      <c r="AM283" s="42"/>
      <c r="AN283" s="42"/>
      <c r="AO283" s="42"/>
      <c r="AP283" s="42"/>
      <c r="AQ283" s="42"/>
      <c r="AS283" s="42"/>
      <c r="AT283" s="42"/>
      <c r="BD283" s="42"/>
      <c r="BE283" s="42"/>
      <c r="BH283" s="43"/>
    </row>
    <row r="284" spans="1:60">
      <c r="A284" s="275"/>
      <c r="B284" s="95"/>
      <c r="C284" s="87"/>
      <c r="J284" s="87"/>
      <c r="AI284" s="15"/>
      <c r="AJ284" s="15"/>
      <c r="AK284" s="15"/>
      <c r="AL284" s="42"/>
      <c r="AM284" s="42"/>
      <c r="AN284" s="42"/>
      <c r="AO284" s="42"/>
      <c r="AP284" s="42"/>
      <c r="AQ284" s="42"/>
      <c r="AS284" s="42"/>
      <c r="AT284" s="42"/>
      <c r="BD284" s="42"/>
      <c r="BE284" s="42"/>
      <c r="BH284" s="43"/>
    </row>
    <row r="285" spans="1:60">
      <c r="A285" s="275"/>
      <c r="B285" s="95"/>
      <c r="C285" s="87"/>
      <c r="J285" s="87"/>
      <c r="AI285" s="15"/>
      <c r="AJ285" s="15"/>
      <c r="AK285" s="15"/>
      <c r="AL285" s="42"/>
      <c r="AM285" s="42"/>
      <c r="AN285" s="42"/>
      <c r="AO285" s="42"/>
      <c r="AP285" s="42"/>
      <c r="AQ285" s="42"/>
      <c r="AS285" s="42"/>
      <c r="AT285" s="42"/>
      <c r="BD285" s="42"/>
      <c r="BE285" s="42"/>
      <c r="BH285" s="43"/>
    </row>
    <row r="286" spans="1:60">
      <c r="A286" s="275"/>
      <c r="B286" s="95"/>
      <c r="C286" s="87"/>
      <c r="J286" s="87"/>
      <c r="AI286" s="15"/>
      <c r="AJ286" s="15"/>
      <c r="AK286" s="15"/>
      <c r="AL286" s="42"/>
      <c r="AM286" s="42"/>
      <c r="AN286" s="42"/>
      <c r="AO286" s="42"/>
      <c r="AP286" s="42"/>
      <c r="AQ286" s="42"/>
      <c r="AS286" s="42"/>
      <c r="AT286" s="42"/>
      <c r="BD286" s="42"/>
      <c r="BE286" s="42"/>
      <c r="BH286" s="43"/>
    </row>
    <row r="287" spans="1:60">
      <c r="A287" s="275"/>
      <c r="B287" s="95"/>
      <c r="C287" s="87"/>
      <c r="J287" s="87"/>
      <c r="AI287" s="15"/>
      <c r="AJ287" s="15"/>
      <c r="AK287" s="15"/>
      <c r="AL287" s="42"/>
      <c r="AM287" s="42"/>
      <c r="AN287" s="42"/>
      <c r="AO287" s="42"/>
      <c r="AP287" s="42"/>
      <c r="AQ287" s="42"/>
      <c r="AS287" s="42"/>
      <c r="AT287" s="42"/>
      <c r="BD287" s="42"/>
      <c r="BE287" s="42"/>
      <c r="BH287" s="43"/>
    </row>
    <row r="288" spans="1:60">
      <c r="A288" s="275"/>
      <c r="B288" s="95"/>
      <c r="C288" s="87"/>
      <c r="J288" s="87"/>
      <c r="AI288" s="15"/>
      <c r="AJ288" s="15"/>
      <c r="AK288" s="15"/>
      <c r="AL288" s="42"/>
      <c r="AM288" s="42"/>
      <c r="AN288" s="42"/>
      <c r="AO288" s="42"/>
      <c r="AP288" s="42"/>
      <c r="AQ288" s="42"/>
      <c r="AS288" s="42"/>
      <c r="AT288" s="42"/>
      <c r="BD288" s="42"/>
      <c r="BE288" s="42"/>
      <c r="BH288" s="43"/>
    </row>
    <row r="289" spans="1:60">
      <c r="A289" s="275"/>
      <c r="B289" s="95"/>
      <c r="C289" s="87"/>
      <c r="J289" s="87"/>
      <c r="AI289" s="15"/>
      <c r="AJ289" s="15"/>
      <c r="AK289" s="15"/>
      <c r="AL289" s="42"/>
      <c r="AM289" s="42"/>
      <c r="AN289" s="42"/>
      <c r="AO289" s="42"/>
      <c r="AP289" s="42"/>
      <c r="AQ289" s="42"/>
      <c r="AS289" s="42"/>
      <c r="AT289" s="42"/>
      <c r="BD289" s="42"/>
      <c r="BE289" s="42"/>
      <c r="BH289" s="43"/>
    </row>
    <row r="290" spans="1:60">
      <c r="A290" s="275"/>
      <c r="B290" s="95"/>
      <c r="C290" s="87"/>
      <c r="J290" s="87"/>
      <c r="AI290" s="15"/>
      <c r="AJ290" s="15"/>
      <c r="AK290" s="15"/>
      <c r="AL290" s="42"/>
      <c r="AM290" s="42"/>
      <c r="AN290" s="42"/>
      <c r="AO290" s="42"/>
      <c r="AP290" s="42"/>
      <c r="AQ290" s="42"/>
      <c r="AS290" s="42"/>
      <c r="AT290" s="42"/>
      <c r="BD290" s="42"/>
      <c r="BE290" s="42"/>
      <c r="BH290" s="43"/>
    </row>
    <row r="291" spans="1:60">
      <c r="A291" s="275"/>
      <c r="B291" s="95"/>
      <c r="C291" s="87"/>
      <c r="J291" s="87"/>
      <c r="AI291" s="15"/>
      <c r="AJ291" s="15"/>
      <c r="AK291" s="15"/>
      <c r="AL291" s="42"/>
      <c r="AM291" s="42"/>
      <c r="AN291" s="42"/>
      <c r="AO291" s="42"/>
      <c r="AP291" s="42"/>
      <c r="AQ291" s="42"/>
      <c r="AS291" s="42"/>
      <c r="AT291" s="42"/>
      <c r="BD291" s="42"/>
      <c r="BE291" s="42"/>
      <c r="BH291" s="43"/>
    </row>
    <row r="292" spans="1:60">
      <c r="A292" s="275"/>
      <c r="B292" s="95"/>
      <c r="C292" s="87"/>
      <c r="J292" s="87"/>
      <c r="AI292" s="15"/>
      <c r="AJ292" s="15"/>
      <c r="AK292" s="15"/>
      <c r="AL292" s="42"/>
      <c r="AM292" s="42"/>
      <c r="AN292" s="42"/>
      <c r="AO292" s="42"/>
      <c r="AP292" s="42"/>
      <c r="AQ292" s="42"/>
      <c r="AS292" s="42"/>
      <c r="AT292" s="42"/>
      <c r="BD292" s="42"/>
      <c r="BE292" s="42"/>
      <c r="BH292" s="43"/>
    </row>
    <row r="293" spans="1:60">
      <c r="A293" s="275"/>
      <c r="B293" s="95"/>
      <c r="C293" s="87"/>
      <c r="J293" s="87"/>
      <c r="AI293" s="15"/>
      <c r="AJ293" s="15"/>
      <c r="AK293" s="15"/>
      <c r="AL293" s="42"/>
      <c r="AM293" s="42"/>
      <c r="AN293" s="42"/>
      <c r="AO293" s="42"/>
      <c r="AP293" s="42"/>
      <c r="AQ293" s="42"/>
      <c r="AS293" s="42"/>
      <c r="AT293" s="42"/>
      <c r="BD293" s="42"/>
      <c r="BE293" s="42"/>
      <c r="BH293" s="43"/>
    </row>
    <row r="294" spans="1:60">
      <c r="A294" s="275"/>
      <c r="B294" s="95"/>
      <c r="C294" s="87"/>
      <c r="J294" s="87"/>
      <c r="AI294" s="15"/>
      <c r="AJ294" s="15"/>
      <c r="AK294" s="15"/>
      <c r="AL294" s="42"/>
      <c r="AM294" s="42"/>
      <c r="AN294" s="42"/>
      <c r="AO294" s="42"/>
      <c r="AP294" s="42"/>
      <c r="AQ294" s="42"/>
      <c r="AS294" s="42"/>
      <c r="AT294" s="42"/>
      <c r="BD294" s="42"/>
      <c r="BE294" s="42"/>
      <c r="BH294" s="43"/>
    </row>
    <row r="295" spans="1:60">
      <c r="A295" s="275"/>
      <c r="B295" s="95"/>
      <c r="C295" s="87"/>
      <c r="J295" s="87"/>
      <c r="AI295" s="15"/>
      <c r="AJ295" s="15"/>
      <c r="AK295" s="15"/>
      <c r="AL295" s="42"/>
      <c r="AM295" s="42"/>
      <c r="AN295" s="42"/>
      <c r="AO295" s="42"/>
      <c r="AP295" s="42"/>
      <c r="AQ295" s="42"/>
      <c r="AS295" s="42"/>
      <c r="AT295" s="42"/>
      <c r="BD295" s="42"/>
      <c r="BE295" s="42"/>
      <c r="BH295" s="43"/>
    </row>
    <row r="296" spans="1:60">
      <c r="A296" s="275"/>
      <c r="B296" s="95"/>
      <c r="C296" s="87"/>
      <c r="J296" s="87"/>
      <c r="AI296" s="15"/>
      <c r="AJ296" s="15"/>
      <c r="AK296" s="15"/>
      <c r="AL296" s="42"/>
      <c r="AM296" s="42"/>
      <c r="AN296" s="42"/>
      <c r="AO296" s="42"/>
      <c r="AP296" s="42"/>
      <c r="AQ296" s="42"/>
      <c r="AS296" s="42"/>
      <c r="AT296" s="42"/>
      <c r="BD296" s="42"/>
      <c r="BE296" s="42"/>
      <c r="BH296" s="43"/>
    </row>
    <row r="297" spans="1:60">
      <c r="A297" s="275"/>
      <c r="B297" s="95"/>
      <c r="C297" s="87"/>
      <c r="J297" s="87"/>
      <c r="AI297" s="15"/>
      <c r="AJ297" s="15"/>
      <c r="AK297" s="15"/>
      <c r="AL297" s="42"/>
      <c r="AM297" s="42"/>
      <c r="AN297" s="42"/>
      <c r="AO297" s="42"/>
      <c r="AP297" s="42"/>
      <c r="AQ297" s="42"/>
      <c r="AS297" s="42"/>
      <c r="AT297" s="42"/>
      <c r="BD297" s="42"/>
      <c r="BE297" s="42"/>
      <c r="BH297" s="43"/>
    </row>
    <row r="298" spans="1:60">
      <c r="A298" s="275"/>
      <c r="B298" s="95"/>
      <c r="C298" s="87"/>
      <c r="J298" s="87"/>
      <c r="AI298" s="15"/>
      <c r="AJ298" s="15"/>
      <c r="AK298" s="15"/>
      <c r="AL298" s="42"/>
      <c r="AM298" s="42"/>
      <c r="AN298" s="42"/>
      <c r="AO298" s="42"/>
      <c r="AP298" s="42"/>
      <c r="AQ298" s="42"/>
      <c r="AS298" s="42"/>
      <c r="AT298" s="42"/>
      <c r="BD298" s="42"/>
      <c r="BE298" s="42"/>
      <c r="BH298" s="43"/>
    </row>
    <row r="299" spans="1:60">
      <c r="A299" s="275"/>
      <c r="B299" s="95"/>
      <c r="C299" s="87"/>
      <c r="J299" s="87"/>
      <c r="AI299" s="15"/>
      <c r="AJ299" s="15"/>
      <c r="AK299" s="15"/>
      <c r="AL299" s="42"/>
      <c r="AM299" s="42"/>
      <c r="AN299" s="42"/>
      <c r="AO299" s="42"/>
      <c r="AP299" s="42"/>
      <c r="AQ299" s="42"/>
      <c r="AS299" s="42"/>
      <c r="AT299" s="42"/>
      <c r="BD299" s="42"/>
      <c r="BE299" s="42"/>
      <c r="BH299" s="43"/>
    </row>
    <row r="300" spans="1:60">
      <c r="A300" s="275"/>
      <c r="B300" s="95"/>
      <c r="C300" s="87"/>
      <c r="J300" s="87"/>
      <c r="AI300" s="15"/>
      <c r="AJ300" s="15"/>
      <c r="AK300" s="15"/>
      <c r="AL300" s="42"/>
      <c r="AM300" s="42"/>
      <c r="AN300" s="42"/>
      <c r="AO300" s="42"/>
      <c r="AP300" s="42"/>
      <c r="AQ300" s="42"/>
      <c r="AS300" s="42"/>
      <c r="AT300" s="42"/>
      <c r="BD300" s="42"/>
      <c r="BE300" s="42"/>
      <c r="BH300" s="43"/>
    </row>
    <row r="301" spans="1:60">
      <c r="A301" s="275"/>
      <c r="B301" s="95"/>
      <c r="C301" s="87"/>
      <c r="J301" s="87"/>
      <c r="AI301" s="15"/>
      <c r="AJ301" s="15"/>
      <c r="AK301" s="15"/>
      <c r="AL301" s="42"/>
      <c r="AM301" s="42"/>
      <c r="AN301" s="42"/>
      <c r="AO301" s="42"/>
      <c r="AP301" s="42"/>
      <c r="AQ301" s="42"/>
      <c r="AS301" s="42"/>
      <c r="AT301" s="42"/>
      <c r="BD301" s="42"/>
      <c r="BE301" s="42"/>
      <c r="BH301" s="43"/>
    </row>
    <row r="302" spans="1:60">
      <c r="A302" s="275"/>
      <c r="B302" s="95"/>
      <c r="C302" s="87"/>
      <c r="J302" s="87"/>
      <c r="AI302" s="15"/>
      <c r="AJ302" s="15"/>
      <c r="AK302" s="15"/>
      <c r="AL302" s="42"/>
      <c r="AM302" s="42"/>
      <c r="AN302" s="42"/>
      <c r="AO302" s="42"/>
      <c r="AP302" s="42"/>
      <c r="AQ302" s="42"/>
      <c r="AS302" s="42"/>
      <c r="AT302" s="42"/>
      <c r="BD302" s="42"/>
      <c r="BE302" s="42"/>
      <c r="BH302" s="43"/>
    </row>
    <row r="303" spans="1:60">
      <c r="A303" s="275"/>
      <c r="B303" s="95"/>
      <c r="C303" s="87"/>
      <c r="J303" s="87"/>
      <c r="AI303" s="15"/>
      <c r="AJ303" s="15"/>
      <c r="AK303" s="15"/>
      <c r="AL303" s="42"/>
      <c r="AM303" s="42"/>
      <c r="AN303" s="42"/>
      <c r="AO303" s="42"/>
      <c r="AP303" s="42"/>
      <c r="AQ303" s="42"/>
      <c r="AS303" s="42"/>
      <c r="AT303" s="42"/>
      <c r="BD303" s="42"/>
      <c r="BE303" s="42"/>
      <c r="BH303" s="43"/>
    </row>
    <row r="304" spans="1:60">
      <c r="A304" s="275"/>
      <c r="B304" s="95"/>
      <c r="C304" s="87"/>
      <c r="J304" s="87"/>
      <c r="AI304" s="15"/>
      <c r="AJ304" s="15"/>
      <c r="AK304" s="15"/>
      <c r="AL304" s="42"/>
      <c r="AM304" s="42"/>
      <c r="AN304" s="42"/>
      <c r="AO304" s="42"/>
      <c r="AP304" s="42"/>
      <c r="AQ304" s="42"/>
      <c r="AS304" s="42"/>
      <c r="AT304" s="42"/>
      <c r="BD304" s="42"/>
      <c r="BE304" s="42"/>
      <c r="BH304" s="43"/>
    </row>
    <row r="305" spans="1:60">
      <c r="A305" s="275"/>
      <c r="B305" s="95"/>
      <c r="C305" s="87"/>
      <c r="J305" s="87"/>
      <c r="AI305" s="15"/>
      <c r="AJ305" s="15"/>
      <c r="AK305" s="15"/>
      <c r="AL305" s="42"/>
      <c r="AM305" s="42"/>
      <c r="AN305" s="42"/>
      <c r="AO305" s="42"/>
      <c r="AP305" s="42"/>
      <c r="AQ305" s="42"/>
      <c r="AS305" s="42"/>
      <c r="AT305" s="42"/>
      <c r="BD305" s="42"/>
      <c r="BE305" s="42"/>
      <c r="BH305" s="43"/>
    </row>
    <row r="306" spans="1:60">
      <c r="A306" s="275"/>
      <c r="B306" s="95"/>
      <c r="C306" s="87"/>
      <c r="J306" s="87"/>
      <c r="AI306" s="15"/>
      <c r="AJ306" s="15"/>
      <c r="AK306" s="15"/>
      <c r="AL306" s="42"/>
      <c r="AM306" s="42"/>
      <c r="AN306" s="42"/>
      <c r="AO306" s="42"/>
      <c r="AP306" s="42"/>
      <c r="AQ306" s="42"/>
      <c r="AS306" s="42"/>
      <c r="AT306" s="42"/>
      <c r="BD306" s="42"/>
      <c r="BE306" s="42"/>
      <c r="BH306" s="43"/>
    </row>
    <row r="307" spans="1:60">
      <c r="A307" s="275"/>
      <c r="B307" s="95"/>
      <c r="C307" s="87"/>
      <c r="J307" s="87"/>
      <c r="AI307" s="15"/>
      <c r="AJ307" s="15"/>
      <c r="AK307" s="15"/>
      <c r="AL307" s="42"/>
      <c r="AM307" s="42"/>
      <c r="AN307" s="42"/>
      <c r="AO307" s="42"/>
      <c r="AP307" s="42"/>
      <c r="AQ307" s="42"/>
      <c r="AS307" s="42"/>
      <c r="AT307" s="42"/>
      <c r="BD307" s="42"/>
      <c r="BE307" s="42"/>
      <c r="BH307" s="43"/>
    </row>
    <row r="308" spans="1:60">
      <c r="A308" s="275"/>
      <c r="B308" s="95"/>
      <c r="C308" s="87"/>
      <c r="J308" s="87"/>
      <c r="AI308" s="15"/>
      <c r="AJ308" s="15"/>
      <c r="AK308" s="15"/>
      <c r="AL308" s="42"/>
      <c r="AM308" s="42"/>
      <c r="AN308" s="42"/>
      <c r="AO308" s="42"/>
      <c r="AP308" s="42"/>
      <c r="AQ308" s="42"/>
      <c r="AS308" s="42"/>
      <c r="AT308" s="42"/>
      <c r="BD308" s="42"/>
      <c r="BE308" s="42"/>
      <c r="BH308" s="43"/>
    </row>
    <row r="309" spans="1:60">
      <c r="A309" s="275"/>
      <c r="B309" s="95"/>
      <c r="C309" s="87"/>
      <c r="J309" s="87"/>
      <c r="AI309" s="15"/>
      <c r="AJ309" s="15"/>
      <c r="AK309" s="15"/>
      <c r="AL309" s="42"/>
      <c r="AM309" s="42"/>
      <c r="AN309" s="42"/>
      <c r="AO309" s="42"/>
      <c r="AP309" s="42"/>
      <c r="AQ309" s="42"/>
      <c r="AS309" s="42"/>
      <c r="AT309" s="42"/>
      <c r="BD309" s="42"/>
      <c r="BE309" s="42"/>
      <c r="BH309" s="43"/>
    </row>
    <row r="310" spans="1:60">
      <c r="A310" s="275"/>
      <c r="B310" s="95"/>
      <c r="C310" s="87"/>
      <c r="J310" s="87"/>
      <c r="AI310" s="15"/>
      <c r="AJ310" s="15"/>
      <c r="AK310" s="15"/>
      <c r="AL310" s="42"/>
      <c r="AM310" s="42"/>
      <c r="AN310" s="42"/>
      <c r="AO310" s="42"/>
      <c r="AP310" s="42"/>
      <c r="AQ310" s="42"/>
      <c r="AS310" s="42"/>
      <c r="AT310" s="42"/>
      <c r="BD310" s="42"/>
      <c r="BE310" s="42"/>
      <c r="BH310" s="43"/>
    </row>
    <row r="311" spans="1:60">
      <c r="A311" s="275"/>
      <c r="B311" s="95"/>
      <c r="C311" s="87"/>
      <c r="J311" s="87"/>
      <c r="AI311" s="15"/>
      <c r="AJ311" s="15"/>
      <c r="AK311" s="15"/>
      <c r="AL311" s="42"/>
      <c r="AM311" s="42"/>
      <c r="AN311" s="42"/>
      <c r="AO311" s="42"/>
      <c r="AP311" s="42"/>
      <c r="AQ311" s="42"/>
      <c r="AS311" s="42"/>
      <c r="AT311" s="42"/>
      <c r="BD311" s="42"/>
      <c r="BE311" s="42"/>
      <c r="BH311" s="43"/>
    </row>
    <row r="312" spans="1:60">
      <c r="A312" s="275"/>
      <c r="B312" s="95"/>
      <c r="C312" s="87"/>
      <c r="J312" s="87"/>
      <c r="AI312" s="15"/>
      <c r="AJ312" s="15"/>
      <c r="AK312" s="15"/>
      <c r="AL312" s="42"/>
      <c r="AM312" s="42"/>
      <c r="AN312" s="42"/>
      <c r="AO312" s="42"/>
      <c r="AP312" s="42"/>
      <c r="AQ312" s="42"/>
      <c r="AS312" s="42"/>
      <c r="AT312" s="42"/>
      <c r="BD312" s="42"/>
      <c r="BE312" s="42"/>
      <c r="BH312" s="43"/>
    </row>
    <row r="313" spans="1:60">
      <c r="A313" s="275"/>
      <c r="B313" s="95"/>
      <c r="C313" s="87"/>
      <c r="J313" s="87"/>
      <c r="AI313" s="15"/>
      <c r="AJ313" s="15"/>
      <c r="AK313" s="15"/>
      <c r="AL313" s="42"/>
      <c r="AM313" s="42"/>
      <c r="AN313" s="42"/>
      <c r="AO313" s="42"/>
      <c r="AP313" s="42"/>
      <c r="AQ313" s="42"/>
      <c r="AS313" s="42"/>
      <c r="AT313" s="42"/>
      <c r="BD313" s="42"/>
      <c r="BE313" s="42"/>
      <c r="BH313" s="43"/>
    </row>
    <row r="314" spans="1:60">
      <c r="A314" s="275"/>
      <c r="B314" s="95"/>
      <c r="C314" s="87"/>
      <c r="J314" s="87"/>
      <c r="AI314" s="15"/>
      <c r="AJ314" s="15"/>
      <c r="AK314" s="15"/>
      <c r="AL314" s="42"/>
      <c r="AM314" s="42"/>
      <c r="AN314" s="42"/>
      <c r="AO314" s="42"/>
      <c r="AP314" s="42"/>
      <c r="AQ314" s="42"/>
      <c r="AS314" s="42"/>
      <c r="AT314" s="42"/>
      <c r="BD314" s="42"/>
      <c r="BE314" s="42"/>
      <c r="BH314" s="43"/>
    </row>
    <row r="315" spans="1:60">
      <c r="A315" s="275"/>
      <c r="B315" s="95"/>
      <c r="C315" s="87"/>
      <c r="J315" s="87"/>
      <c r="AI315" s="15"/>
      <c r="AJ315" s="15"/>
      <c r="AK315" s="15"/>
      <c r="AL315" s="42"/>
      <c r="AM315" s="42"/>
      <c r="AN315" s="42"/>
      <c r="AO315" s="42"/>
      <c r="AP315" s="42"/>
      <c r="AQ315" s="42"/>
      <c r="AS315" s="42"/>
      <c r="AT315" s="42"/>
      <c r="BD315" s="42"/>
      <c r="BE315" s="42"/>
      <c r="BH315" s="43"/>
    </row>
    <row r="316" spans="1:60">
      <c r="A316" s="275"/>
      <c r="B316" s="95"/>
      <c r="C316" s="87"/>
      <c r="J316" s="87"/>
      <c r="AI316" s="15"/>
      <c r="AJ316" s="15"/>
      <c r="AK316" s="15"/>
      <c r="AL316" s="42"/>
      <c r="AM316" s="42"/>
      <c r="AN316" s="42"/>
      <c r="AO316" s="42"/>
      <c r="AP316" s="42"/>
      <c r="AQ316" s="42"/>
      <c r="AS316" s="42"/>
      <c r="AT316" s="42"/>
      <c r="BD316" s="42"/>
      <c r="BE316" s="42"/>
      <c r="BH316" s="43"/>
    </row>
    <row r="317" spans="1:60">
      <c r="A317" s="275"/>
      <c r="B317" s="95"/>
      <c r="C317" s="87"/>
      <c r="J317" s="87"/>
      <c r="AI317" s="15"/>
      <c r="AJ317" s="15"/>
      <c r="AK317" s="15"/>
      <c r="AL317" s="42"/>
      <c r="AM317" s="42"/>
      <c r="AN317" s="42"/>
      <c r="AO317" s="42"/>
      <c r="AP317" s="42"/>
      <c r="AQ317" s="42"/>
      <c r="AS317" s="42"/>
      <c r="AT317" s="42"/>
      <c r="BD317" s="42"/>
      <c r="BE317" s="42"/>
      <c r="BH317" s="43"/>
    </row>
    <row r="318" spans="1:60">
      <c r="A318" s="275"/>
      <c r="B318" s="95"/>
      <c r="C318" s="87"/>
      <c r="J318" s="87"/>
      <c r="AI318" s="15"/>
      <c r="AJ318" s="15"/>
      <c r="AK318" s="15"/>
      <c r="AL318" s="42"/>
      <c r="AM318" s="42"/>
      <c r="AN318" s="42"/>
      <c r="AO318" s="42"/>
      <c r="AP318" s="42"/>
      <c r="AQ318" s="42"/>
      <c r="AS318" s="42"/>
      <c r="AT318" s="42"/>
      <c r="BD318" s="42"/>
      <c r="BE318" s="42"/>
      <c r="BH318" s="43"/>
    </row>
    <row r="319" spans="1:60">
      <c r="A319" s="275"/>
      <c r="B319" s="95"/>
      <c r="C319" s="87"/>
      <c r="J319" s="87"/>
      <c r="AI319" s="15"/>
      <c r="AJ319" s="15"/>
      <c r="AK319" s="15"/>
      <c r="AL319" s="42"/>
      <c r="AM319" s="42"/>
      <c r="AN319" s="42"/>
      <c r="AO319" s="42"/>
      <c r="AP319" s="42"/>
      <c r="AQ319" s="42"/>
      <c r="AS319" s="42"/>
      <c r="AT319" s="42"/>
      <c r="BD319" s="42"/>
      <c r="BE319" s="42"/>
      <c r="BH319" s="43"/>
    </row>
    <row r="320" spans="1:60">
      <c r="A320" s="275"/>
      <c r="B320" s="95"/>
      <c r="C320" s="87"/>
      <c r="J320" s="87"/>
      <c r="AI320" s="15"/>
      <c r="AJ320" s="15"/>
      <c r="AK320" s="15"/>
      <c r="AL320" s="42"/>
      <c r="AM320" s="42"/>
      <c r="AN320" s="42"/>
      <c r="AO320" s="42"/>
      <c r="AP320" s="42"/>
      <c r="AQ320" s="42"/>
      <c r="AS320" s="42"/>
      <c r="AT320" s="42"/>
      <c r="BD320" s="42"/>
      <c r="BE320" s="42"/>
      <c r="BH320" s="43"/>
    </row>
    <row r="321" spans="1:60">
      <c r="A321" s="275"/>
      <c r="B321" s="95"/>
      <c r="C321" s="87"/>
      <c r="J321" s="87"/>
      <c r="AI321" s="15"/>
      <c r="AJ321" s="15"/>
      <c r="AK321" s="15"/>
      <c r="AL321" s="42"/>
      <c r="AM321" s="42"/>
      <c r="AN321" s="42"/>
      <c r="AO321" s="42"/>
      <c r="AP321" s="42"/>
      <c r="AQ321" s="42"/>
      <c r="AS321" s="42"/>
      <c r="AT321" s="42"/>
      <c r="BD321" s="42"/>
      <c r="BE321" s="42"/>
      <c r="BH321" s="43"/>
    </row>
    <row r="322" spans="1:60">
      <c r="A322" s="275"/>
      <c r="B322" s="95"/>
      <c r="C322" s="87"/>
      <c r="J322" s="87"/>
      <c r="AI322" s="15"/>
      <c r="AJ322" s="15"/>
      <c r="AK322" s="15"/>
      <c r="AL322" s="42"/>
      <c r="AM322" s="42"/>
      <c r="AN322" s="42"/>
      <c r="AO322" s="42"/>
      <c r="AP322" s="42"/>
      <c r="AQ322" s="42"/>
      <c r="AS322" s="42"/>
      <c r="AT322" s="42"/>
      <c r="BD322" s="42"/>
      <c r="BE322" s="42"/>
      <c r="BH322" s="43"/>
    </row>
    <row r="323" spans="1:60">
      <c r="A323" s="275"/>
      <c r="B323" s="95"/>
      <c r="C323" s="87"/>
      <c r="J323" s="87"/>
      <c r="AI323" s="15"/>
      <c r="AJ323" s="15"/>
      <c r="AK323" s="15"/>
      <c r="AL323" s="42"/>
      <c r="AM323" s="42"/>
      <c r="AN323" s="42"/>
      <c r="AO323" s="42"/>
      <c r="AP323" s="42"/>
      <c r="AQ323" s="42"/>
      <c r="AS323" s="42"/>
      <c r="AT323" s="42"/>
      <c r="BD323" s="42"/>
      <c r="BE323" s="42"/>
      <c r="BH323" s="43"/>
    </row>
    <row r="324" spans="1:60">
      <c r="A324" s="275"/>
      <c r="B324" s="95"/>
      <c r="C324" s="87"/>
      <c r="J324" s="87"/>
      <c r="AI324" s="15"/>
      <c r="AJ324" s="15"/>
      <c r="AK324" s="15"/>
      <c r="AL324" s="42"/>
      <c r="AM324" s="42"/>
      <c r="AN324" s="42"/>
      <c r="AO324" s="42"/>
      <c r="AP324" s="42"/>
      <c r="AQ324" s="42"/>
      <c r="AS324" s="42"/>
      <c r="AT324" s="42"/>
      <c r="BD324" s="42"/>
      <c r="BE324" s="42"/>
      <c r="BH324" s="43"/>
    </row>
    <row r="325" spans="1:60">
      <c r="A325" s="275"/>
      <c r="B325" s="95"/>
      <c r="C325" s="87"/>
      <c r="J325" s="87"/>
      <c r="AI325" s="15"/>
      <c r="AJ325" s="15"/>
      <c r="AK325" s="15"/>
      <c r="AL325" s="42"/>
      <c r="AM325" s="42"/>
      <c r="AN325" s="42"/>
      <c r="AO325" s="42"/>
      <c r="AP325" s="42"/>
      <c r="AQ325" s="42"/>
      <c r="AS325" s="42"/>
      <c r="AT325" s="42"/>
      <c r="BD325" s="42"/>
      <c r="BE325" s="42"/>
      <c r="BH325" s="43"/>
    </row>
    <row r="326" spans="1:60">
      <c r="A326" s="275"/>
      <c r="B326" s="95"/>
      <c r="C326" s="87"/>
      <c r="J326" s="87"/>
      <c r="AI326" s="15"/>
      <c r="AJ326" s="15"/>
      <c r="AK326" s="15"/>
      <c r="AL326" s="42"/>
      <c r="AM326" s="42"/>
      <c r="AN326" s="42"/>
      <c r="AO326" s="42"/>
      <c r="AP326" s="42"/>
      <c r="AQ326" s="42"/>
      <c r="AS326" s="42"/>
      <c r="AT326" s="42"/>
      <c r="BD326" s="42"/>
      <c r="BE326" s="42"/>
      <c r="BH326" s="43"/>
    </row>
    <row r="327" spans="1:60">
      <c r="A327" s="275"/>
      <c r="B327" s="95"/>
      <c r="C327" s="87"/>
      <c r="J327" s="87"/>
      <c r="AI327" s="15"/>
      <c r="AJ327" s="15"/>
      <c r="AK327" s="15"/>
      <c r="AL327" s="42"/>
      <c r="AM327" s="42"/>
      <c r="AN327" s="42"/>
      <c r="AO327" s="42"/>
      <c r="AP327" s="42"/>
      <c r="AQ327" s="42"/>
      <c r="AS327" s="42"/>
      <c r="AT327" s="42"/>
      <c r="BD327" s="42"/>
      <c r="BE327" s="42"/>
      <c r="BH327" s="43"/>
    </row>
    <row r="328" spans="1:60">
      <c r="A328" s="275"/>
      <c r="B328" s="95"/>
      <c r="C328" s="87"/>
      <c r="J328" s="87"/>
      <c r="AI328" s="15"/>
      <c r="AJ328" s="15"/>
      <c r="AK328" s="15"/>
      <c r="AL328" s="42"/>
      <c r="AM328" s="42"/>
      <c r="AN328" s="42"/>
      <c r="AO328" s="42"/>
      <c r="AP328" s="42"/>
      <c r="AQ328" s="42"/>
      <c r="AS328" s="42"/>
      <c r="AT328" s="42"/>
      <c r="BD328" s="42"/>
      <c r="BE328" s="42"/>
      <c r="BH328" s="43"/>
    </row>
    <row r="329" spans="1:60">
      <c r="A329" s="275"/>
      <c r="B329" s="95"/>
      <c r="C329" s="87"/>
      <c r="J329" s="87"/>
      <c r="AI329" s="15"/>
      <c r="AJ329" s="15"/>
      <c r="AK329" s="15"/>
      <c r="AL329" s="42"/>
      <c r="AM329" s="42"/>
      <c r="AN329" s="42"/>
      <c r="AO329" s="42"/>
      <c r="AP329" s="42"/>
      <c r="AQ329" s="42"/>
      <c r="AS329" s="42"/>
      <c r="AT329" s="42"/>
      <c r="BD329" s="42"/>
      <c r="BE329" s="42"/>
      <c r="BH329" s="43"/>
    </row>
    <row r="330" spans="1:60">
      <c r="A330" s="275"/>
      <c r="B330" s="95"/>
      <c r="C330" s="87"/>
      <c r="J330" s="87"/>
      <c r="AI330" s="15"/>
      <c r="AJ330" s="15"/>
      <c r="AK330" s="15"/>
      <c r="AL330" s="42"/>
      <c r="AM330" s="42"/>
      <c r="AN330" s="42"/>
      <c r="AO330" s="42"/>
      <c r="AP330" s="42"/>
      <c r="AQ330" s="42"/>
      <c r="AS330" s="42"/>
      <c r="AT330" s="42"/>
      <c r="BD330" s="42"/>
      <c r="BE330" s="42"/>
      <c r="BH330" s="43"/>
    </row>
    <row r="331" spans="1:60">
      <c r="A331" s="275"/>
      <c r="B331" s="95"/>
      <c r="C331" s="87"/>
      <c r="J331" s="87"/>
      <c r="AI331" s="15"/>
      <c r="AJ331" s="15"/>
      <c r="AK331" s="15"/>
      <c r="AL331" s="42"/>
      <c r="AM331" s="42"/>
      <c r="AN331" s="42"/>
      <c r="AO331" s="42"/>
      <c r="AP331" s="42"/>
      <c r="AQ331" s="42"/>
      <c r="AS331" s="42"/>
      <c r="AT331" s="42"/>
      <c r="BD331" s="42"/>
      <c r="BE331" s="42"/>
      <c r="BH331" s="43"/>
    </row>
    <row r="332" spans="1:60">
      <c r="A332" s="275"/>
      <c r="B332" s="95"/>
      <c r="C332" s="87"/>
      <c r="J332" s="87"/>
      <c r="AI332" s="15"/>
      <c r="AJ332" s="15"/>
      <c r="AK332" s="15"/>
      <c r="AL332" s="42"/>
      <c r="AM332" s="42"/>
      <c r="AN332" s="42"/>
      <c r="AO332" s="42"/>
      <c r="AP332" s="42"/>
      <c r="AQ332" s="42"/>
      <c r="AS332" s="42"/>
      <c r="AT332" s="42"/>
      <c r="BD332" s="42"/>
      <c r="BE332" s="42"/>
      <c r="BH332" s="43"/>
    </row>
    <row r="333" spans="1:60">
      <c r="A333" s="275"/>
      <c r="B333" s="95"/>
      <c r="C333" s="87"/>
      <c r="J333" s="87"/>
      <c r="AI333" s="15"/>
      <c r="AJ333" s="15"/>
      <c r="AK333" s="15"/>
      <c r="AL333" s="42"/>
      <c r="AM333" s="42"/>
      <c r="AN333" s="42"/>
      <c r="AO333" s="42"/>
      <c r="AP333" s="42"/>
      <c r="AQ333" s="42"/>
      <c r="AS333" s="42"/>
      <c r="AT333" s="42"/>
      <c r="BD333" s="42"/>
      <c r="BE333" s="42"/>
      <c r="BH333" s="43"/>
    </row>
    <row r="334" spans="1:60">
      <c r="A334" s="275"/>
      <c r="B334" s="95"/>
      <c r="C334" s="87"/>
      <c r="J334" s="87"/>
      <c r="AI334" s="15"/>
      <c r="AJ334" s="15"/>
      <c r="AK334" s="15"/>
      <c r="AL334" s="42"/>
      <c r="AM334" s="42"/>
      <c r="AN334" s="42"/>
      <c r="AO334" s="42"/>
      <c r="AP334" s="42"/>
      <c r="AQ334" s="42"/>
      <c r="AS334" s="42"/>
      <c r="AT334" s="42"/>
      <c r="BD334" s="42"/>
      <c r="BE334" s="42"/>
      <c r="BH334" s="43"/>
    </row>
    <row r="335" spans="1:60">
      <c r="A335" s="275"/>
      <c r="B335" s="95"/>
      <c r="C335" s="87"/>
      <c r="J335" s="87"/>
      <c r="AI335" s="15"/>
      <c r="AJ335" s="15"/>
      <c r="AK335" s="15"/>
      <c r="AL335" s="42"/>
      <c r="AM335" s="42"/>
      <c r="AN335" s="42"/>
      <c r="AO335" s="42"/>
      <c r="AP335" s="42"/>
      <c r="AQ335" s="42"/>
      <c r="AS335" s="42"/>
      <c r="AT335" s="42"/>
      <c r="BD335" s="42"/>
      <c r="BE335" s="42"/>
      <c r="BH335" s="43"/>
    </row>
    <row r="336" spans="1:60">
      <c r="A336" s="275"/>
      <c r="B336" s="95"/>
      <c r="C336" s="87"/>
      <c r="J336" s="87"/>
      <c r="AI336" s="15"/>
      <c r="AJ336" s="15"/>
      <c r="AK336" s="15"/>
      <c r="AL336" s="42"/>
      <c r="AM336" s="42"/>
      <c r="AN336" s="42"/>
      <c r="AO336" s="42"/>
      <c r="AP336" s="42"/>
      <c r="AQ336" s="42"/>
      <c r="AS336" s="42"/>
      <c r="AT336" s="42"/>
      <c r="BD336" s="42"/>
      <c r="BE336" s="42"/>
      <c r="BH336" s="43"/>
    </row>
    <row r="337" spans="1:60">
      <c r="A337" s="275"/>
      <c r="B337" s="95"/>
      <c r="C337" s="87"/>
      <c r="J337" s="87"/>
      <c r="AI337" s="15"/>
      <c r="AJ337" s="15"/>
      <c r="AK337" s="15"/>
      <c r="AL337" s="42"/>
      <c r="AM337" s="42"/>
      <c r="AN337" s="42"/>
      <c r="AO337" s="42"/>
      <c r="AP337" s="42"/>
      <c r="AQ337" s="42"/>
      <c r="AS337" s="42"/>
      <c r="AT337" s="42"/>
      <c r="BD337" s="42"/>
      <c r="BE337" s="42"/>
      <c r="BH337" s="43"/>
    </row>
    <row r="338" spans="1:60">
      <c r="A338" s="275"/>
      <c r="B338" s="95"/>
      <c r="C338" s="87"/>
      <c r="J338" s="87"/>
      <c r="AI338" s="15"/>
      <c r="AJ338" s="15"/>
      <c r="AK338" s="15"/>
      <c r="AL338" s="42"/>
      <c r="AM338" s="42"/>
      <c r="AN338" s="42"/>
      <c r="AO338" s="42"/>
      <c r="AP338" s="42"/>
      <c r="AQ338" s="42"/>
      <c r="AS338" s="42"/>
      <c r="AT338" s="42"/>
      <c r="BD338" s="42"/>
      <c r="BE338" s="42"/>
      <c r="BH338" s="43"/>
    </row>
    <row r="339" spans="1:60">
      <c r="A339" s="275"/>
      <c r="B339" s="95"/>
      <c r="C339" s="87"/>
      <c r="J339" s="87"/>
      <c r="AI339" s="15"/>
      <c r="AJ339" s="15"/>
      <c r="AK339" s="15"/>
      <c r="AL339" s="42"/>
      <c r="AM339" s="42"/>
      <c r="AN339" s="42"/>
      <c r="AO339" s="42"/>
      <c r="AP339" s="42"/>
      <c r="AQ339" s="42"/>
      <c r="AS339" s="42"/>
      <c r="AT339" s="42"/>
      <c r="BD339" s="42"/>
      <c r="BE339" s="42"/>
      <c r="BH339" s="43"/>
    </row>
    <row r="340" spans="1:60">
      <c r="A340" s="275"/>
      <c r="B340" s="95"/>
      <c r="C340" s="87"/>
      <c r="J340" s="87"/>
      <c r="AI340" s="15"/>
      <c r="AJ340" s="15"/>
      <c r="AK340" s="15"/>
      <c r="AL340" s="42"/>
      <c r="AM340" s="42"/>
      <c r="AN340" s="42"/>
      <c r="AO340" s="42"/>
      <c r="AP340" s="42"/>
      <c r="AQ340" s="42"/>
      <c r="AS340" s="42"/>
      <c r="AT340" s="42"/>
      <c r="BD340" s="42"/>
      <c r="BE340" s="42"/>
      <c r="BH340" s="43"/>
    </row>
    <row r="341" spans="1:60">
      <c r="A341" s="275"/>
      <c r="B341" s="95"/>
      <c r="C341" s="87"/>
      <c r="J341" s="87"/>
      <c r="AI341" s="15"/>
      <c r="AJ341" s="15"/>
      <c r="AK341" s="15"/>
      <c r="AL341" s="42"/>
      <c r="AM341" s="42"/>
      <c r="AN341" s="42"/>
      <c r="AO341" s="42"/>
      <c r="AP341" s="42"/>
      <c r="AQ341" s="42"/>
      <c r="AS341" s="42"/>
      <c r="AT341" s="42"/>
      <c r="BD341" s="42"/>
      <c r="BE341" s="42"/>
      <c r="BH341" s="43"/>
    </row>
    <row r="342" spans="1:60">
      <c r="A342" s="275"/>
      <c r="B342" s="95"/>
      <c r="C342" s="87"/>
      <c r="J342" s="87"/>
      <c r="AI342" s="15"/>
      <c r="AJ342" s="15"/>
      <c r="AK342" s="15"/>
      <c r="AL342" s="42"/>
      <c r="AM342" s="42"/>
      <c r="AN342" s="42"/>
      <c r="AO342" s="42"/>
      <c r="AP342" s="42"/>
      <c r="AQ342" s="42"/>
      <c r="AS342" s="42"/>
      <c r="AT342" s="42"/>
      <c r="BD342" s="42"/>
      <c r="BE342" s="42"/>
      <c r="BH342" s="43"/>
    </row>
    <row r="343" spans="1:60">
      <c r="A343" s="275"/>
      <c r="B343" s="95"/>
      <c r="C343" s="87"/>
      <c r="J343" s="87"/>
      <c r="AI343" s="15"/>
      <c r="AJ343" s="15"/>
      <c r="AK343" s="15"/>
      <c r="AL343" s="42"/>
      <c r="AM343" s="42"/>
      <c r="AN343" s="42"/>
      <c r="AO343" s="42"/>
      <c r="AP343" s="42"/>
      <c r="AQ343" s="42"/>
      <c r="AS343" s="42"/>
      <c r="AT343" s="42"/>
      <c r="BD343" s="42"/>
      <c r="BE343" s="42"/>
      <c r="BH343" s="43"/>
    </row>
    <row r="344" spans="1:60">
      <c r="A344" s="275"/>
      <c r="B344" s="95"/>
      <c r="C344" s="87"/>
      <c r="J344" s="87"/>
      <c r="AI344" s="15"/>
      <c r="AJ344" s="15"/>
      <c r="AK344" s="15"/>
      <c r="AL344" s="42"/>
      <c r="AM344" s="42"/>
      <c r="AN344" s="42"/>
      <c r="AO344" s="42"/>
      <c r="AP344" s="42"/>
      <c r="AQ344" s="42"/>
      <c r="AS344" s="42"/>
      <c r="AT344" s="42"/>
      <c r="BD344" s="42"/>
      <c r="BE344" s="42"/>
      <c r="BH344" s="43"/>
    </row>
    <row r="345" spans="1:60">
      <c r="A345" s="275"/>
      <c r="B345" s="95"/>
      <c r="C345" s="87"/>
      <c r="J345" s="87"/>
      <c r="AI345" s="15"/>
      <c r="AJ345" s="15"/>
      <c r="AK345" s="15"/>
      <c r="AL345" s="42"/>
      <c r="AM345" s="42"/>
      <c r="AN345" s="42"/>
      <c r="AO345" s="42"/>
      <c r="AP345" s="42"/>
      <c r="AQ345" s="42"/>
      <c r="AS345" s="42"/>
      <c r="AT345" s="42"/>
      <c r="BD345" s="42"/>
      <c r="BE345" s="42"/>
      <c r="BH345" s="43"/>
    </row>
    <row r="346" spans="1:60">
      <c r="A346" s="275"/>
      <c r="B346" s="95"/>
      <c r="C346" s="87"/>
      <c r="J346" s="87"/>
      <c r="AI346" s="15"/>
      <c r="AJ346" s="15"/>
      <c r="AK346" s="15"/>
      <c r="AL346" s="42"/>
      <c r="AM346" s="42"/>
      <c r="AN346" s="42"/>
      <c r="AO346" s="42"/>
      <c r="AP346" s="42"/>
      <c r="AQ346" s="42"/>
      <c r="AS346" s="42"/>
      <c r="AT346" s="42"/>
      <c r="BD346" s="42"/>
      <c r="BE346" s="42"/>
      <c r="BH346" s="43"/>
    </row>
    <row r="347" spans="1:60">
      <c r="A347" s="275"/>
      <c r="B347" s="95"/>
      <c r="C347" s="87"/>
      <c r="J347" s="87"/>
      <c r="AI347" s="15"/>
      <c r="AJ347" s="15"/>
      <c r="AK347" s="15"/>
      <c r="AL347" s="42"/>
      <c r="AM347" s="42"/>
      <c r="AN347" s="42"/>
      <c r="AO347" s="42"/>
      <c r="AP347" s="42"/>
      <c r="AQ347" s="42"/>
      <c r="AS347" s="42"/>
      <c r="AT347" s="42"/>
      <c r="BD347" s="42"/>
      <c r="BE347" s="42"/>
      <c r="BH347" s="43"/>
    </row>
    <row r="348" spans="1:60">
      <c r="A348" s="275"/>
      <c r="B348" s="95"/>
      <c r="C348" s="87"/>
      <c r="J348" s="87"/>
      <c r="AI348" s="15"/>
      <c r="AJ348" s="15"/>
      <c r="AK348" s="15"/>
      <c r="AL348" s="42"/>
      <c r="AM348" s="42"/>
      <c r="AN348" s="42"/>
      <c r="AO348" s="42"/>
      <c r="AP348" s="42"/>
      <c r="AQ348" s="42"/>
      <c r="AS348" s="42"/>
      <c r="AT348" s="42"/>
      <c r="BD348" s="42"/>
      <c r="BE348" s="42"/>
      <c r="BH348" s="43"/>
    </row>
    <row r="349" spans="1:60">
      <c r="A349" s="275"/>
      <c r="B349" s="95"/>
      <c r="C349" s="87"/>
      <c r="J349" s="87"/>
      <c r="AI349" s="15"/>
      <c r="AJ349" s="15"/>
      <c r="AK349" s="15"/>
      <c r="AL349" s="42"/>
      <c r="AM349" s="42"/>
      <c r="AN349" s="42"/>
      <c r="AO349" s="42"/>
      <c r="AP349" s="42"/>
      <c r="AQ349" s="42"/>
      <c r="AS349" s="42"/>
      <c r="AT349" s="42"/>
      <c r="BD349" s="42"/>
      <c r="BE349" s="42"/>
      <c r="BH349" s="43"/>
    </row>
    <row r="350" spans="1:60">
      <c r="A350" s="275"/>
      <c r="B350" s="95"/>
      <c r="C350" s="87"/>
      <c r="J350" s="87"/>
      <c r="AI350" s="15"/>
      <c r="AJ350" s="15"/>
      <c r="AK350" s="15"/>
      <c r="AL350" s="42"/>
      <c r="AM350" s="42"/>
      <c r="AN350" s="42"/>
      <c r="AO350" s="42"/>
      <c r="AP350" s="42"/>
      <c r="AQ350" s="42"/>
      <c r="AS350" s="42"/>
      <c r="AT350" s="42"/>
      <c r="BD350" s="42"/>
      <c r="BE350" s="42"/>
      <c r="BH350" s="43"/>
    </row>
    <row r="351" spans="1:60">
      <c r="A351" s="275"/>
      <c r="B351" s="95"/>
      <c r="C351" s="87"/>
      <c r="J351" s="87"/>
      <c r="AI351" s="15"/>
      <c r="AJ351" s="15"/>
      <c r="AK351" s="15"/>
      <c r="AL351" s="42"/>
      <c r="AM351" s="42"/>
      <c r="AN351" s="42"/>
      <c r="AO351" s="42"/>
      <c r="AP351" s="42"/>
      <c r="AQ351" s="42"/>
      <c r="AS351" s="42"/>
      <c r="AT351" s="42"/>
      <c r="BD351" s="42"/>
      <c r="BE351" s="42"/>
      <c r="BH351" s="43"/>
    </row>
    <row r="352" spans="1:60">
      <c r="A352" s="275"/>
      <c r="B352" s="95"/>
      <c r="C352" s="87"/>
      <c r="J352" s="87"/>
      <c r="AI352" s="15"/>
      <c r="AJ352" s="15"/>
      <c r="AK352" s="15"/>
      <c r="AL352" s="42"/>
      <c r="AM352" s="42"/>
      <c r="AN352" s="42"/>
      <c r="AO352" s="42"/>
      <c r="AP352" s="42"/>
      <c r="AQ352" s="42"/>
      <c r="AS352" s="42"/>
      <c r="AT352" s="42"/>
      <c r="BD352" s="42"/>
      <c r="BE352" s="42"/>
      <c r="BH352" s="43"/>
    </row>
    <row r="353" spans="1:60">
      <c r="A353" s="275"/>
      <c r="B353" s="95"/>
      <c r="C353" s="87"/>
      <c r="J353" s="87"/>
      <c r="AI353" s="15"/>
      <c r="AJ353" s="15"/>
      <c r="AK353" s="15"/>
      <c r="AL353" s="42"/>
      <c r="AM353" s="42"/>
      <c r="AN353" s="42"/>
      <c r="AO353" s="42"/>
      <c r="AP353" s="42"/>
      <c r="AQ353" s="42"/>
      <c r="AS353" s="42"/>
      <c r="AT353" s="42"/>
      <c r="BD353" s="42"/>
      <c r="BE353" s="42"/>
      <c r="BH353" s="43"/>
    </row>
    <row r="354" spans="1:60">
      <c r="A354" s="275"/>
      <c r="B354" s="95"/>
      <c r="C354" s="87"/>
      <c r="J354" s="87"/>
      <c r="AI354" s="15"/>
      <c r="AJ354" s="15"/>
      <c r="AK354" s="15"/>
      <c r="AL354" s="42"/>
      <c r="AM354" s="42"/>
      <c r="AN354" s="42"/>
      <c r="AO354" s="42"/>
      <c r="AP354" s="42"/>
      <c r="AQ354" s="42"/>
      <c r="AS354" s="42"/>
      <c r="AT354" s="42"/>
      <c r="BD354" s="42"/>
      <c r="BE354" s="42"/>
      <c r="BH354" s="43"/>
    </row>
    <row r="355" spans="1:60">
      <c r="A355" s="275"/>
      <c r="B355" s="95"/>
      <c r="C355" s="87"/>
      <c r="J355" s="87"/>
      <c r="AI355" s="15"/>
      <c r="AJ355" s="15"/>
      <c r="AK355" s="15"/>
      <c r="AL355" s="42"/>
      <c r="AM355" s="42"/>
      <c r="AN355" s="42"/>
      <c r="AO355" s="42"/>
      <c r="AP355" s="42"/>
      <c r="AQ355" s="42"/>
      <c r="AS355" s="42"/>
      <c r="AT355" s="42"/>
      <c r="BD355" s="42"/>
      <c r="BE355" s="42"/>
      <c r="BH355" s="43"/>
    </row>
    <row r="356" spans="1:60">
      <c r="A356" s="275"/>
      <c r="B356" s="95"/>
      <c r="C356" s="87"/>
      <c r="J356" s="87"/>
      <c r="AI356" s="15"/>
      <c r="AJ356" s="15"/>
      <c r="AK356" s="15"/>
      <c r="AL356" s="42"/>
      <c r="AM356" s="42"/>
      <c r="AN356" s="42"/>
      <c r="AO356" s="42"/>
      <c r="AP356" s="42"/>
      <c r="AQ356" s="42"/>
      <c r="AS356" s="42"/>
      <c r="AT356" s="42"/>
      <c r="BD356" s="42"/>
      <c r="BE356" s="42"/>
      <c r="BH356" s="43"/>
    </row>
    <row r="357" spans="1:60">
      <c r="A357" s="275"/>
      <c r="B357" s="95"/>
      <c r="C357" s="87"/>
      <c r="J357" s="87"/>
      <c r="AI357" s="15"/>
      <c r="AJ357" s="15"/>
      <c r="AK357" s="15"/>
      <c r="AL357" s="42"/>
      <c r="AM357" s="42"/>
      <c r="AN357" s="42"/>
      <c r="AO357" s="42"/>
      <c r="AP357" s="42"/>
      <c r="AQ357" s="42"/>
      <c r="AS357" s="42"/>
      <c r="AT357" s="42"/>
      <c r="BD357" s="42"/>
      <c r="BE357" s="42"/>
      <c r="BH357" s="43"/>
    </row>
    <row r="358" spans="1:60">
      <c r="A358" s="275"/>
      <c r="B358" s="95"/>
      <c r="C358" s="87"/>
      <c r="J358" s="87"/>
      <c r="AI358" s="15"/>
      <c r="AJ358" s="15"/>
      <c r="AK358" s="15"/>
      <c r="AL358" s="42"/>
      <c r="AM358" s="42"/>
      <c r="AN358" s="42"/>
      <c r="AO358" s="42"/>
      <c r="AP358" s="42"/>
      <c r="AQ358" s="42"/>
      <c r="AS358" s="42"/>
      <c r="AT358" s="42"/>
      <c r="BD358" s="42"/>
      <c r="BE358" s="42"/>
      <c r="BH358" s="43"/>
    </row>
    <row r="359" spans="1:60">
      <c r="A359" s="275"/>
      <c r="B359" s="95"/>
      <c r="C359" s="87"/>
      <c r="J359" s="87"/>
      <c r="AI359" s="15"/>
      <c r="AJ359" s="15"/>
      <c r="AK359" s="15"/>
      <c r="AL359" s="42"/>
      <c r="AM359" s="42"/>
      <c r="AN359" s="42"/>
      <c r="AO359" s="42"/>
      <c r="AP359" s="42"/>
      <c r="AQ359" s="42"/>
      <c r="AS359" s="42"/>
      <c r="AT359" s="42"/>
      <c r="BD359" s="42"/>
      <c r="BE359" s="42"/>
      <c r="BH359" s="43"/>
    </row>
    <row r="360" spans="1:60">
      <c r="A360" s="275"/>
      <c r="B360" s="95"/>
      <c r="C360" s="87"/>
      <c r="J360" s="87"/>
      <c r="AI360" s="15"/>
      <c r="AJ360" s="15"/>
      <c r="AK360" s="15"/>
      <c r="AL360" s="42"/>
      <c r="AM360" s="42"/>
      <c r="AN360" s="42"/>
      <c r="AO360" s="42"/>
      <c r="AP360" s="42"/>
      <c r="AQ360" s="42"/>
      <c r="AS360" s="42"/>
      <c r="AT360" s="42"/>
      <c r="BD360" s="42"/>
      <c r="BE360" s="42"/>
      <c r="BH360" s="43"/>
    </row>
    <row r="361" spans="1:60">
      <c r="A361" s="275"/>
      <c r="B361" s="95"/>
      <c r="C361" s="87"/>
      <c r="J361" s="87"/>
      <c r="AI361" s="15"/>
      <c r="AJ361" s="15"/>
      <c r="AK361" s="15"/>
      <c r="AL361" s="42"/>
      <c r="AM361" s="42"/>
      <c r="AN361" s="42"/>
      <c r="AO361" s="42"/>
      <c r="AP361" s="42"/>
      <c r="AQ361" s="42"/>
      <c r="AS361" s="42"/>
      <c r="AT361" s="42"/>
      <c r="BD361" s="42"/>
      <c r="BE361" s="42"/>
      <c r="BH361" s="43"/>
    </row>
    <row r="362" spans="1:60">
      <c r="A362" s="275"/>
      <c r="B362" s="95"/>
      <c r="C362" s="87"/>
      <c r="J362" s="87"/>
      <c r="AI362" s="15"/>
      <c r="AJ362" s="15"/>
      <c r="AK362" s="15"/>
      <c r="AL362" s="42"/>
      <c r="AM362" s="42"/>
      <c r="AN362" s="42"/>
      <c r="AO362" s="42"/>
      <c r="AP362" s="42"/>
      <c r="AQ362" s="42"/>
      <c r="AS362" s="42"/>
      <c r="AT362" s="42"/>
      <c r="BD362" s="42"/>
      <c r="BE362" s="42"/>
      <c r="BH362" s="43"/>
    </row>
    <row r="363" spans="1:60">
      <c r="A363" s="275"/>
      <c r="B363" s="95"/>
      <c r="C363" s="87"/>
      <c r="J363" s="87"/>
      <c r="AI363" s="15"/>
      <c r="AJ363" s="15"/>
      <c r="AK363" s="15"/>
      <c r="AL363" s="42"/>
      <c r="AM363" s="42"/>
      <c r="AN363" s="42"/>
      <c r="AO363" s="42"/>
      <c r="AP363" s="42"/>
      <c r="AQ363" s="42"/>
      <c r="AS363" s="42"/>
      <c r="AT363" s="42"/>
      <c r="BD363" s="42"/>
      <c r="BE363" s="42"/>
      <c r="BH363" s="43"/>
    </row>
    <row r="364" spans="1:60">
      <c r="A364" s="275"/>
      <c r="B364" s="95"/>
      <c r="C364" s="87"/>
      <c r="J364" s="87"/>
      <c r="AI364" s="15"/>
      <c r="AJ364" s="15"/>
      <c r="AK364" s="15"/>
      <c r="AL364" s="42"/>
      <c r="AM364" s="42"/>
      <c r="AN364" s="42"/>
      <c r="AO364" s="42"/>
      <c r="AP364" s="42"/>
      <c r="AQ364" s="42"/>
      <c r="AS364" s="42"/>
      <c r="AT364" s="42"/>
      <c r="BD364" s="42"/>
      <c r="BE364" s="42"/>
      <c r="BH364" s="43"/>
    </row>
    <row r="365" spans="1:60">
      <c r="A365" s="275"/>
      <c r="B365" s="95"/>
      <c r="C365" s="87"/>
      <c r="J365" s="87"/>
      <c r="AI365" s="15"/>
      <c r="AJ365" s="15"/>
      <c r="AK365" s="15"/>
      <c r="AL365" s="42"/>
      <c r="AM365" s="42"/>
      <c r="AN365" s="42"/>
      <c r="AO365" s="42"/>
      <c r="AP365" s="42"/>
      <c r="AQ365" s="42"/>
      <c r="AS365" s="42"/>
      <c r="AT365" s="42"/>
      <c r="BD365" s="42"/>
      <c r="BE365" s="42"/>
      <c r="BH365" s="43"/>
    </row>
    <row r="366" spans="1:60">
      <c r="A366" s="275"/>
      <c r="B366" s="95"/>
      <c r="C366" s="87"/>
      <c r="J366" s="87"/>
      <c r="AI366" s="15"/>
      <c r="AJ366" s="15"/>
      <c r="AK366" s="15"/>
      <c r="AL366" s="42"/>
      <c r="AM366" s="42"/>
      <c r="AN366" s="42"/>
      <c r="AO366" s="42"/>
      <c r="AP366" s="42"/>
      <c r="AQ366" s="42"/>
      <c r="AS366" s="42"/>
      <c r="AT366" s="42"/>
      <c r="BD366" s="42"/>
      <c r="BE366" s="42"/>
      <c r="BH366" s="43"/>
    </row>
    <row r="367" spans="1:60">
      <c r="A367" s="275"/>
      <c r="B367" s="95"/>
      <c r="C367" s="87"/>
      <c r="J367" s="87"/>
      <c r="AI367" s="15"/>
      <c r="AJ367" s="15"/>
      <c r="AK367" s="15"/>
      <c r="AL367" s="42"/>
      <c r="AM367" s="42"/>
      <c r="AN367" s="42"/>
      <c r="AO367" s="42"/>
      <c r="AP367" s="42"/>
      <c r="AQ367" s="42"/>
      <c r="AS367" s="42"/>
      <c r="AT367" s="42"/>
      <c r="BD367" s="42"/>
      <c r="BE367" s="42"/>
      <c r="BH367" s="43"/>
    </row>
    <row r="368" spans="1:60">
      <c r="A368" s="275"/>
      <c r="B368" s="95"/>
      <c r="C368" s="87"/>
      <c r="J368" s="87"/>
      <c r="AI368" s="15"/>
      <c r="AJ368" s="15"/>
      <c r="AK368" s="15"/>
      <c r="AL368" s="42"/>
      <c r="AM368" s="42"/>
      <c r="AN368" s="42"/>
      <c r="AO368" s="42"/>
      <c r="AP368" s="42"/>
      <c r="AQ368" s="42"/>
      <c r="AS368" s="42"/>
      <c r="AT368" s="42"/>
      <c r="BD368" s="42"/>
      <c r="BE368" s="42"/>
      <c r="BH368" s="43"/>
    </row>
    <row r="369" spans="1:60">
      <c r="A369" s="275"/>
      <c r="B369" s="95"/>
      <c r="C369" s="87"/>
      <c r="J369" s="87"/>
      <c r="AI369" s="15"/>
      <c r="AJ369" s="15"/>
      <c r="AK369" s="15"/>
      <c r="AL369" s="42"/>
      <c r="AM369" s="42"/>
      <c r="AN369" s="42"/>
      <c r="AO369" s="42"/>
      <c r="AP369" s="42"/>
      <c r="AQ369" s="42"/>
      <c r="AS369" s="42"/>
      <c r="AT369" s="42"/>
      <c r="BD369" s="42"/>
      <c r="BE369" s="42"/>
      <c r="BH369" s="43"/>
    </row>
    <row r="370" spans="1:60">
      <c r="A370" s="275"/>
      <c r="B370" s="95"/>
      <c r="C370" s="87"/>
      <c r="J370" s="87"/>
      <c r="AI370" s="15"/>
      <c r="AJ370" s="15"/>
      <c r="AK370" s="15"/>
      <c r="AL370" s="42"/>
      <c r="AM370" s="42"/>
      <c r="AN370" s="42"/>
      <c r="AO370" s="42"/>
      <c r="AP370" s="42"/>
      <c r="AQ370" s="42"/>
      <c r="AS370" s="42"/>
      <c r="AT370" s="42"/>
      <c r="BD370" s="42"/>
      <c r="BE370" s="42"/>
      <c r="BH370" s="43"/>
    </row>
    <row r="371" spans="1:60">
      <c r="A371" s="275"/>
      <c r="B371" s="95"/>
      <c r="C371" s="87"/>
      <c r="J371" s="87"/>
      <c r="AI371" s="15"/>
      <c r="AJ371" s="15"/>
      <c r="AK371" s="15"/>
      <c r="AL371" s="42"/>
      <c r="AM371" s="42"/>
      <c r="AN371" s="42"/>
      <c r="AO371" s="42"/>
      <c r="AP371" s="42"/>
      <c r="AQ371" s="42"/>
      <c r="AS371" s="42"/>
      <c r="AT371" s="42"/>
      <c r="BD371" s="42"/>
      <c r="BE371" s="42"/>
      <c r="BH371" s="43"/>
    </row>
    <row r="372" spans="1:60">
      <c r="A372" s="275"/>
      <c r="B372" s="95"/>
      <c r="C372" s="87"/>
      <c r="J372" s="87"/>
      <c r="AI372" s="15"/>
      <c r="AJ372" s="15"/>
      <c r="AK372" s="15"/>
      <c r="AL372" s="42"/>
      <c r="AM372" s="42"/>
      <c r="AN372" s="42"/>
      <c r="AO372" s="42"/>
      <c r="AP372" s="42"/>
      <c r="AQ372" s="42"/>
      <c r="AS372" s="42"/>
      <c r="AT372" s="42"/>
      <c r="BD372" s="42"/>
      <c r="BE372" s="42"/>
      <c r="BH372" s="43"/>
    </row>
    <row r="373" spans="1:60">
      <c r="A373" s="275"/>
      <c r="B373" s="95"/>
      <c r="C373" s="87"/>
      <c r="J373" s="87"/>
      <c r="AI373" s="15"/>
      <c r="AJ373" s="15"/>
      <c r="AK373" s="15"/>
      <c r="AL373" s="42"/>
      <c r="AM373" s="42"/>
      <c r="AN373" s="42"/>
      <c r="AO373" s="42"/>
      <c r="AP373" s="42"/>
      <c r="AQ373" s="42"/>
      <c r="AS373" s="42"/>
      <c r="AT373" s="42"/>
      <c r="BD373" s="42"/>
      <c r="BE373" s="42"/>
      <c r="BH373" s="43"/>
    </row>
    <row r="374" spans="1:60">
      <c r="A374" s="275"/>
      <c r="B374" s="95"/>
      <c r="C374" s="87"/>
      <c r="J374" s="87"/>
      <c r="AI374" s="15"/>
      <c r="AJ374" s="15"/>
      <c r="AK374" s="15"/>
      <c r="AL374" s="42"/>
      <c r="AM374" s="42"/>
      <c r="AN374" s="42"/>
      <c r="AO374" s="42"/>
      <c r="AP374" s="42"/>
      <c r="AQ374" s="42"/>
      <c r="AS374" s="42"/>
      <c r="AT374" s="42"/>
      <c r="BD374" s="42"/>
      <c r="BE374" s="42"/>
      <c r="BH374" s="43"/>
    </row>
    <row r="375" spans="1:60">
      <c r="A375" s="275"/>
      <c r="B375" s="95"/>
      <c r="C375" s="87"/>
      <c r="J375" s="87"/>
      <c r="AI375" s="15"/>
      <c r="AJ375" s="15"/>
      <c r="AK375" s="15"/>
      <c r="AL375" s="42"/>
      <c r="AM375" s="42"/>
      <c r="AN375" s="42"/>
      <c r="AO375" s="42"/>
      <c r="AP375" s="42"/>
      <c r="AQ375" s="42"/>
      <c r="AS375" s="42"/>
      <c r="AT375" s="42"/>
      <c r="BD375" s="42"/>
      <c r="BE375" s="42"/>
      <c r="BH375" s="43"/>
    </row>
    <row r="376" spans="1:60">
      <c r="A376" s="275"/>
      <c r="B376" s="95"/>
      <c r="C376" s="87"/>
      <c r="J376" s="87"/>
      <c r="AI376" s="15"/>
      <c r="AJ376" s="15"/>
      <c r="AK376" s="15"/>
      <c r="AL376" s="42"/>
      <c r="AM376" s="42"/>
      <c r="AN376" s="42"/>
      <c r="AO376" s="42"/>
      <c r="AP376" s="42"/>
      <c r="AQ376" s="42"/>
      <c r="AS376" s="42"/>
      <c r="AT376" s="42"/>
      <c r="BD376" s="42"/>
      <c r="BE376" s="42"/>
      <c r="BH376" s="43"/>
    </row>
    <row r="377" spans="1:60">
      <c r="A377" s="275"/>
      <c r="B377" s="95"/>
      <c r="C377" s="87"/>
      <c r="J377" s="87"/>
      <c r="AI377" s="15"/>
      <c r="AJ377" s="15"/>
      <c r="AK377" s="15"/>
      <c r="AL377" s="42"/>
      <c r="AM377" s="42"/>
      <c r="AN377" s="42"/>
      <c r="AO377" s="42"/>
      <c r="AP377" s="42"/>
      <c r="AQ377" s="42"/>
      <c r="AS377" s="42"/>
      <c r="AT377" s="42"/>
      <c r="BD377" s="42"/>
      <c r="BE377" s="42"/>
      <c r="BH377" s="43"/>
    </row>
    <row r="378" spans="1:60">
      <c r="A378" s="275"/>
      <c r="B378" s="95"/>
      <c r="C378" s="87"/>
      <c r="J378" s="87"/>
      <c r="AI378" s="15"/>
      <c r="AJ378" s="15"/>
      <c r="AK378" s="15"/>
      <c r="AL378" s="42"/>
      <c r="AM378" s="42"/>
      <c r="AN378" s="42"/>
      <c r="AO378" s="42"/>
      <c r="AP378" s="42"/>
      <c r="AQ378" s="42"/>
      <c r="AS378" s="42"/>
      <c r="AT378" s="42"/>
      <c r="BD378" s="42"/>
      <c r="BE378" s="42"/>
      <c r="BH378" s="43"/>
    </row>
    <row r="379" spans="1:60">
      <c r="A379" s="275"/>
      <c r="B379" s="95"/>
      <c r="C379" s="87"/>
      <c r="J379" s="87"/>
      <c r="AI379" s="15"/>
      <c r="AJ379" s="15"/>
      <c r="AK379" s="15"/>
      <c r="AL379" s="42"/>
      <c r="AM379" s="42"/>
      <c r="AN379" s="42"/>
      <c r="AO379" s="42"/>
      <c r="AP379" s="42"/>
      <c r="AQ379" s="42"/>
      <c r="AS379" s="42"/>
      <c r="AT379" s="42"/>
      <c r="BD379" s="42"/>
      <c r="BE379" s="42"/>
      <c r="BH379" s="43"/>
    </row>
    <row r="380" spans="1:60">
      <c r="A380" s="275"/>
      <c r="B380" s="95"/>
      <c r="C380" s="87"/>
      <c r="J380" s="87"/>
      <c r="AI380" s="15"/>
      <c r="AJ380" s="15"/>
      <c r="AK380" s="15"/>
      <c r="AL380" s="42"/>
      <c r="AM380" s="42"/>
      <c r="AN380" s="42"/>
      <c r="AO380" s="42"/>
      <c r="AP380" s="42"/>
      <c r="AQ380" s="42"/>
      <c r="AS380" s="42"/>
      <c r="AT380" s="42"/>
      <c r="BD380" s="42"/>
      <c r="BE380" s="42"/>
      <c r="BH380" s="43"/>
    </row>
    <row r="381" spans="1:60">
      <c r="A381" s="275"/>
      <c r="B381" s="95"/>
      <c r="C381" s="87"/>
      <c r="J381" s="87"/>
      <c r="AI381" s="15"/>
      <c r="AJ381" s="15"/>
      <c r="AK381" s="15"/>
      <c r="AL381" s="42"/>
      <c r="AM381" s="42"/>
      <c r="AN381" s="42"/>
      <c r="AO381" s="42"/>
      <c r="AP381" s="42"/>
      <c r="AQ381" s="42"/>
      <c r="AS381" s="42"/>
      <c r="AT381" s="42"/>
      <c r="BD381" s="42"/>
      <c r="BE381" s="42"/>
      <c r="BH381" s="43"/>
    </row>
    <row r="382" spans="1:60">
      <c r="A382" s="275"/>
      <c r="B382" s="95"/>
      <c r="C382" s="87"/>
      <c r="J382" s="87"/>
      <c r="AI382" s="15"/>
      <c r="AJ382" s="15"/>
      <c r="AK382" s="15"/>
      <c r="AL382" s="42"/>
      <c r="AM382" s="42"/>
      <c r="AN382" s="42"/>
      <c r="AO382" s="42"/>
      <c r="AP382" s="42"/>
      <c r="AQ382" s="42"/>
      <c r="AS382" s="42"/>
      <c r="AT382" s="42"/>
      <c r="BD382" s="42"/>
      <c r="BE382" s="42"/>
      <c r="BH382" s="43"/>
    </row>
    <row r="383" spans="1:60">
      <c r="A383" s="275"/>
      <c r="B383" s="95"/>
      <c r="C383" s="87"/>
      <c r="J383" s="87"/>
      <c r="AI383" s="15"/>
      <c r="AJ383" s="15"/>
      <c r="AK383" s="15"/>
      <c r="AL383" s="42"/>
      <c r="AM383" s="42"/>
      <c r="AN383" s="42"/>
      <c r="AO383" s="42"/>
      <c r="AP383" s="42"/>
      <c r="AQ383" s="42"/>
      <c r="AS383" s="42"/>
      <c r="AT383" s="42"/>
      <c r="BD383" s="42"/>
      <c r="BE383" s="42"/>
      <c r="BH383" s="43"/>
    </row>
    <row r="384" spans="1:60">
      <c r="A384" s="275"/>
      <c r="B384" s="95"/>
      <c r="C384" s="87"/>
      <c r="J384" s="87"/>
      <c r="AI384" s="15"/>
      <c r="AJ384" s="15"/>
      <c r="AK384" s="15"/>
      <c r="AL384" s="42"/>
      <c r="AM384" s="42"/>
      <c r="AN384" s="42"/>
      <c r="AO384" s="42"/>
      <c r="AP384" s="42"/>
      <c r="AQ384" s="42"/>
      <c r="AS384" s="42"/>
      <c r="AT384" s="42"/>
      <c r="BD384" s="42"/>
      <c r="BE384" s="42"/>
      <c r="BH384" s="43"/>
    </row>
    <row r="385" spans="1:60">
      <c r="A385" s="275"/>
      <c r="B385" s="95"/>
      <c r="C385" s="87"/>
      <c r="J385" s="87"/>
      <c r="AI385" s="15"/>
      <c r="AJ385" s="15"/>
      <c r="AK385" s="15"/>
      <c r="AL385" s="42"/>
      <c r="AM385" s="42"/>
      <c r="AN385" s="42"/>
      <c r="AO385" s="42"/>
      <c r="AP385" s="42"/>
      <c r="AQ385" s="42"/>
      <c r="AS385" s="42"/>
      <c r="AT385" s="42"/>
      <c r="BD385" s="42"/>
      <c r="BE385" s="42"/>
      <c r="BH385" s="43"/>
    </row>
    <row r="386" spans="1:60">
      <c r="A386" s="275"/>
      <c r="B386" s="95"/>
      <c r="C386" s="87"/>
      <c r="J386" s="87"/>
      <c r="AI386" s="15"/>
      <c r="AJ386" s="15"/>
      <c r="AK386" s="15"/>
      <c r="AL386" s="42"/>
      <c r="AM386" s="42"/>
      <c r="AN386" s="42"/>
      <c r="AO386" s="42"/>
      <c r="AP386" s="42"/>
      <c r="AQ386" s="42"/>
      <c r="AS386" s="42"/>
      <c r="AT386" s="42"/>
      <c r="BD386" s="42"/>
      <c r="BE386" s="42"/>
      <c r="BH386" s="43"/>
    </row>
    <row r="387" spans="1:60">
      <c r="A387" s="275"/>
      <c r="B387" s="95"/>
      <c r="C387" s="87"/>
      <c r="J387" s="87"/>
      <c r="AI387" s="15"/>
      <c r="AJ387" s="15"/>
      <c r="AK387" s="15"/>
      <c r="AL387" s="42"/>
      <c r="AM387" s="42"/>
      <c r="AN387" s="42"/>
      <c r="AO387" s="42"/>
      <c r="AP387" s="42"/>
      <c r="AQ387" s="42"/>
      <c r="AS387" s="42"/>
      <c r="AT387" s="42"/>
      <c r="BD387" s="42"/>
      <c r="BE387" s="42"/>
      <c r="BH387" s="43"/>
    </row>
    <row r="388" spans="1:60">
      <c r="A388" s="275"/>
      <c r="B388" s="95"/>
      <c r="C388" s="87"/>
      <c r="J388" s="87"/>
      <c r="AI388" s="15"/>
      <c r="AJ388" s="15"/>
      <c r="AK388" s="15"/>
      <c r="AL388" s="42"/>
      <c r="AM388" s="42"/>
      <c r="AN388" s="42"/>
      <c r="AO388" s="42"/>
      <c r="AP388" s="42"/>
      <c r="AQ388" s="42"/>
      <c r="AS388" s="42"/>
      <c r="AT388" s="42"/>
      <c r="BD388" s="42"/>
      <c r="BE388" s="42"/>
      <c r="BH388" s="43"/>
    </row>
    <row r="389" spans="1:60">
      <c r="A389" s="275"/>
      <c r="B389" s="95"/>
      <c r="C389" s="87"/>
      <c r="J389" s="87"/>
      <c r="AI389" s="15"/>
      <c r="AJ389" s="15"/>
      <c r="AK389" s="15"/>
      <c r="AL389" s="42"/>
      <c r="AM389" s="42"/>
      <c r="AN389" s="42"/>
      <c r="AO389" s="42"/>
      <c r="AP389" s="42"/>
      <c r="AQ389" s="42"/>
      <c r="AS389" s="42"/>
      <c r="AT389" s="42"/>
      <c r="BD389" s="42"/>
      <c r="BE389" s="42"/>
      <c r="BH389" s="43"/>
    </row>
    <row r="390" spans="1:60">
      <c r="A390" s="275"/>
      <c r="B390" s="95"/>
      <c r="C390" s="87"/>
      <c r="J390" s="87"/>
      <c r="AI390" s="15"/>
      <c r="AJ390" s="15"/>
      <c r="AK390" s="15"/>
      <c r="AL390" s="42"/>
      <c r="AM390" s="42"/>
      <c r="AN390" s="42"/>
      <c r="AO390" s="42"/>
      <c r="AP390" s="42"/>
      <c r="AQ390" s="42"/>
      <c r="AS390" s="42"/>
      <c r="AT390" s="42"/>
      <c r="BD390" s="42"/>
      <c r="BE390" s="42"/>
      <c r="BH390" s="43"/>
    </row>
    <row r="391" spans="1:60">
      <c r="A391" s="275"/>
      <c r="B391" s="95"/>
      <c r="C391" s="87"/>
      <c r="J391" s="87"/>
      <c r="AI391" s="15"/>
      <c r="AJ391" s="15"/>
      <c r="AK391" s="15"/>
      <c r="AL391" s="42"/>
      <c r="AM391" s="42"/>
      <c r="AN391" s="42"/>
      <c r="AO391" s="42"/>
      <c r="AP391" s="42"/>
      <c r="AQ391" s="42"/>
      <c r="AS391" s="42"/>
      <c r="AT391" s="42"/>
      <c r="BD391" s="42"/>
      <c r="BE391" s="42"/>
      <c r="BH391" s="43"/>
    </row>
    <row r="392" spans="1:60">
      <c r="A392" s="275"/>
      <c r="B392" s="95"/>
      <c r="C392" s="87"/>
      <c r="J392" s="87"/>
      <c r="AI392" s="15"/>
      <c r="AJ392" s="15"/>
      <c r="AK392" s="15"/>
      <c r="AL392" s="42"/>
      <c r="AM392" s="42"/>
      <c r="AN392" s="42"/>
      <c r="AO392" s="42"/>
      <c r="AP392" s="42"/>
      <c r="AQ392" s="42"/>
      <c r="AS392" s="42"/>
      <c r="AT392" s="42"/>
      <c r="BD392" s="42"/>
      <c r="BE392" s="42"/>
      <c r="BH392" s="43"/>
    </row>
    <row r="393" spans="1:60">
      <c r="A393" s="275"/>
      <c r="B393" s="95"/>
      <c r="C393" s="87"/>
      <c r="J393" s="87"/>
      <c r="AI393" s="15"/>
      <c r="AJ393" s="15"/>
      <c r="AK393" s="15"/>
      <c r="AL393" s="42"/>
      <c r="AM393" s="42"/>
      <c r="AN393" s="42"/>
      <c r="AO393" s="42"/>
      <c r="AP393" s="42"/>
      <c r="AQ393" s="42"/>
      <c r="AS393" s="42"/>
      <c r="AT393" s="42"/>
      <c r="BD393" s="42"/>
      <c r="BE393" s="42"/>
      <c r="BH393" s="43"/>
    </row>
    <row r="394" spans="1:60">
      <c r="A394" s="275"/>
      <c r="B394" s="95"/>
      <c r="C394" s="87"/>
      <c r="J394" s="87"/>
      <c r="AI394" s="15"/>
      <c r="AJ394" s="15"/>
      <c r="AK394" s="15"/>
      <c r="AL394" s="42"/>
      <c r="AM394" s="42"/>
      <c r="AN394" s="42"/>
      <c r="AO394" s="42"/>
      <c r="AP394" s="42"/>
      <c r="AQ394" s="42"/>
      <c r="AS394" s="42"/>
      <c r="AT394" s="42"/>
      <c r="BD394" s="42"/>
      <c r="BE394" s="42"/>
      <c r="BH394" s="43"/>
    </row>
    <row r="395" spans="1:60">
      <c r="A395" s="275"/>
      <c r="B395" s="95"/>
      <c r="C395" s="87"/>
      <c r="J395" s="87"/>
      <c r="AI395" s="15"/>
      <c r="AJ395" s="15"/>
      <c r="AK395" s="15"/>
      <c r="AL395" s="42"/>
      <c r="AM395" s="42"/>
      <c r="AN395" s="42"/>
      <c r="AO395" s="42"/>
      <c r="AP395" s="42"/>
      <c r="AQ395" s="42"/>
      <c r="AS395" s="42"/>
      <c r="AT395" s="42"/>
      <c r="BD395" s="42"/>
      <c r="BE395" s="42"/>
      <c r="BH395" s="43"/>
    </row>
    <row r="396" spans="1:60">
      <c r="A396" s="275"/>
      <c r="B396" s="95"/>
      <c r="C396" s="87"/>
      <c r="J396" s="87"/>
      <c r="AI396" s="15"/>
      <c r="AJ396" s="15"/>
      <c r="AK396" s="15"/>
      <c r="AL396" s="42"/>
      <c r="AM396" s="42"/>
      <c r="AN396" s="42"/>
      <c r="AO396" s="42"/>
      <c r="AP396" s="42"/>
      <c r="AQ396" s="42"/>
      <c r="AS396" s="42"/>
      <c r="AT396" s="42"/>
      <c r="BD396" s="42"/>
      <c r="BE396" s="42"/>
      <c r="BH396" s="43"/>
    </row>
    <row r="397" spans="1:60">
      <c r="A397" s="275"/>
      <c r="B397" s="95"/>
      <c r="C397" s="87"/>
      <c r="J397" s="87"/>
      <c r="AI397" s="15"/>
      <c r="AJ397" s="15"/>
      <c r="AK397" s="15"/>
      <c r="AL397" s="42"/>
      <c r="AM397" s="42"/>
      <c r="AN397" s="42"/>
      <c r="AO397" s="42"/>
      <c r="AP397" s="42"/>
      <c r="AQ397" s="42"/>
      <c r="AS397" s="42"/>
      <c r="AT397" s="42"/>
      <c r="BD397" s="42"/>
      <c r="BE397" s="42"/>
      <c r="BH397" s="43"/>
    </row>
    <row r="398" spans="1:60">
      <c r="A398" s="275"/>
      <c r="B398" s="95"/>
      <c r="C398" s="87"/>
      <c r="J398" s="87"/>
      <c r="AI398" s="15"/>
      <c r="AJ398" s="15"/>
      <c r="AK398" s="15"/>
      <c r="AL398" s="42"/>
      <c r="AM398" s="42"/>
      <c r="AN398" s="42"/>
      <c r="AO398" s="42"/>
      <c r="AP398" s="42"/>
      <c r="AQ398" s="42"/>
      <c r="AS398" s="42"/>
      <c r="AT398" s="42"/>
      <c r="BD398" s="42"/>
      <c r="BE398" s="42"/>
      <c r="BH398" s="43"/>
    </row>
    <row r="399" spans="1:60">
      <c r="A399" s="275"/>
      <c r="B399" s="95"/>
      <c r="C399" s="87"/>
      <c r="J399" s="87"/>
      <c r="AI399" s="15"/>
      <c r="AJ399" s="15"/>
      <c r="AK399" s="15"/>
      <c r="AL399" s="42"/>
      <c r="AM399" s="42"/>
      <c r="AN399" s="42"/>
      <c r="AO399" s="42"/>
      <c r="AP399" s="42"/>
      <c r="AQ399" s="42"/>
      <c r="AS399" s="42"/>
      <c r="AT399" s="42"/>
      <c r="BD399" s="42"/>
      <c r="BE399" s="42"/>
      <c r="BH399" s="43"/>
    </row>
    <row r="400" spans="1:60">
      <c r="A400" s="275"/>
      <c r="B400" s="95"/>
      <c r="C400" s="87"/>
      <c r="J400" s="87"/>
      <c r="AI400" s="15"/>
      <c r="AJ400" s="15"/>
      <c r="AK400" s="15"/>
      <c r="AL400" s="42"/>
      <c r="AM400" s="42"/>
      <c r="AN400" s="42"/>
      <c r="AO400" s="42"/>
      <c r="AP400" s="42"/>
      <c r="AQ400" s="42"/>
      <c r="AS400" s="42"/>
      <c r="AT400" s="42"/>
      <c r="BD400" s="42"/>
      <c r="BE400" s="42"/>
      <c r="BH400" s="43"/>
    </row>
    <row r="401" spans="1:60">
      <c r="A401" s="275"/>
      <c r="B401" s="95"/>
      <c r="C401" s="87"/>
      <c r="J401" s="87"/>
      <c r="AI401" s="15"/>
      <c r="AJ401" s="15"/>
      <c r="AK401" s="15"/>
      <c r="AL401" s="42"/>
      <c r="AM401" s="42"/>
      <c r="AN401" s="42"/>
      <c r="AO401" s="42"/>
      <c r="AP401" s="42"/>
      <c r="AQ401" s="42"/>
      <c r="AS401" s="42"/>
      <c r="AT401" s="42"/>
      <c r="BD401" s="42"/>
      <c r="BE401" s="42"/>
      <c r="BH401" s="43"/>
    </row>
    <row r="402" spans="1:60">
      <c r="A402" s="275"/>
      <c r="B402" s="95"/>
      <c r="C402" s="87"/>
      <c r="J402" s="87"/>
      <c r="AI402" s="15"/>
      <c r="AJ402" s="15"/>
      <c r="AK402" s="15"/>
      <c r="AL402" s="42"/>
      <c r="AM402" s="42"/>
      <c r="AN402" s="42"/>
      <c r="AO402" s="42"/>
      <c r="AP402" s="42"/>
      <c r="AQ402" s="42"/>
      <c r="AS402" s="42"/>
      <c r="AT402" s="42"/>
      <c r="BD402" s="42"/>
      <c r="BE402" s="42"/>
      <c r="BH402" s="43"/>
    </row>
    <row r="403" spans="1:60">
      <c r="A403" s="275"/>
      <c r="B403" s="95"/>
      <c r="C403" s="87"/>
      <c r="J403" s="87"/>
      <c r="AI403" s="15"/>
      <c r="AJ403" s="15"/>
      <c r="AK403" s="15"/>
      <c r="AL403" s="42"/>
      <c r="AM403" s="42"/>
      <c r="AN403" s="42"/>
      <c r="AO403" s="42"/>
      <c r="AP403" s="42"/>
      <c r="AQ403" s="42"/>
      <c r="AS403" s="42"/>
      <c r="AT403" s="42"/>
      <c r="BD403" s="42"/>
      <c r="BE403" s="42"/>
      <c r="BH403" s="43"/>
    </row>
    <row r="404" spans="1:60">
      <c r="A404" s="275"/>
      <c r="B404" s="95"/>
      <c r="C404" s="87"/>
      <c r="J404" s="87"/>
      <c r="AI404" s="15"/>
      <c r="AJ404" s="15"/>
      <c r="AK404" s="15"/>
      <c r="AL404" s="42"/>
      <c r="AM404" s="42"/>
      <c r="AN404" s="42"/>
      <c r="AO404" s="42"/>
      <c r="AP404" s="42"/>
      <c r="AQ404" s="42"/>
      <c r="AS404" s="42"/>
      <c r="AT404" s="42"/>
      <c r="BD404" s="42"/>
      <c r="BE404" s="42"/>
      <c r="BH404" s="43"/>
    </row>
    <row r="405" spans="1:60">
      <c r="A405" s="275"/>
      <c r="B405" s="95"/>
      <c r="C405" s="87"/>
      <c r="J405" s="87"/>
      <c r="AI405" s="15"/>
      <c r="AJ405" s="15"/>
      <c r="AK405" s="15"/>
      <c r="AL405" s="42"/>
      <c r="AM405" s="42"/>
      <c r="AN405" s="42"/>
      <c r="AO405" s="42"/>
      <c r="AP405" s="42"/>
      <c r="AQ405" s="42"/>
      <c r="AS405" s="42"/>
      <c r="AT405" s="42"/>
      <c r="BD405" s="42"/>
      <c r="BE405" s="42"/>
      <c r="BH405" s="43"/>
    </row>
    <row r="406" spans="1:60">
      <c r="A406" s="275"/>
      <c r="B406" s="95"/>
      <c r="C406" s="87"/>
      <c r="J406" s="87"/>
      <c r="AI406" s="15"/>
      <c r="AJ406" s="15"/>
      <c r="AK406" s="15"/>
      <c r="AL406" s="42"/>
      <c r="AM406" s="42"/>
      <c r="AN406" s="42"/>
      <c r="AO406" s="42"/>
      <c r="AP406" s="42"/>
      <c r="AQ406" s="42"/>
      <c r="AS406" s="42"/>
      <c r="AT406" s="42"/>
      <c r="BD406" s="42"/>
      <c r="BE406" s="42"/>
      <c r="BH406" s="43"/>
    </row>
    <row r="407" spans="1:60">
      <c r="A407" s="275"/>
      <c r="B407" s="95"/>
      <c r="C407" s="87"/>
      <c r="J407" s="87"/>
      <c r="AI407" s="15"/>
      <c r="AJ407" s="15"/>
      <c r="AK407" s="15"/>
      <c r="AL407" s="42"/>
      <c r="AM407" s="42"/>
      <c r="AN407" s="42"/>
      <c r="AO407" s="42"/>
      <c r="AP407" s="42"/>
      <c r="AQ407" s="42"/>
      <c r="AS407" s="42"/>
      <c r="AT407" s="42"/>
      <c r="BD407" s="42"/>
      <c r="BE407" s="42"/>
      <c r="BH407" s="43"/>
    </row>
    <row r="408" spans="1:60">
      <c r="A408" s="275"/>
      <c r="B408" s="95"/>
      <c r="C408" s="87"/>
      <c r="J408" s="87"/>
      <c r="AI408" s="15"/>
      <c r="AJ408" s="15"/>
      <c r="AK408" s="15"/>
      <c r="AL408" s="42"/>
      <c r="AM408" s="42"/>
      <c r="AN408" s="42"/>
      <c r="AO408" s="42"/>
      <c r="AP408" s="42"/>
      <c r="AQ408" s="42"/>
      <c r="AS408" s="42"/>
      <c r="AT408" s="42"/>
      <c r="BD408" s="42"/>
      <c r="BE408" s="42"/>
      <c r="BH408" s="43"/>
    </row>
    <row r="409" spans="1:60">
      <c r="A409" s="275"/>
      <c r="B409" s="95"/>
      <c r="C409" s="87"/>
      <c r="J409" s="87"/>
      <c r="AI409" s="15"/>
      <c r="AJ409" s="15"/>
      <c r="AK409" s="15"/>
      <c r="AL409" s="42"/>
      <c r="AM409" s="42"/>
      <c r="AN409" s="42"/>
      <c r="AO409" s="42"/>
      <c r="AP409" s="42"/>
      <c r="AQ409" s="42"/>
      <c r="AS409" s="42"/>
      <c r="AT409" s="42"/>
      <c r="BD409" s="42"/>
      <c r="BE409" s="42"/>
      <c r="BH409" s="43"/>
    </row>
    <row r="410" spans="1:60">
      <c r="A410" s="275"/>
      <c r="B410" s="95"/>
      <c r="C410" s="87"/>
      <c r="J410" s="87"/>
      <c r="AI410" s="15"/>
      <c r="AJ410" s="15"/>
      <c r="AK410" s="15"/>
      <c r="AL410" s="42"/>
      <c r="AM410" s="42"/>
      <c r="AN410" s="42"/>
      <c r="AO410" s="42"/>
      <c r="AP410" s="42"/>
      <c r="AQ410" s="42"/>
      <c r="AS410" s="42"/>
      <c r="AT410" s="42"/>
      <c r="BD410" s="42"/>
      <c r="BE410" s="42"/>
      <c r="BH410" s="43"/>
    </row>
    <row r="411" spans="1:60">
      <c r="A411" s="275"/>
      <c r="B411" s="95"/>
      <c r="C411" s="87"/>
      <c r="J411" s="87"/>
      <c r="AI411" s="15"/>
      <c r="AJ411" s="15"/>
      <c r="AK411" s="15"/>
      <c r="AL411" s="42"/>
      <c r="AM411" s="42"/>
      <c r="AN411" s="42"/>
      <c r="AO411" s="42"/>
      <c r="AP411" s="42"/>
      <c r="AQ411" s="42"/>
      <c r="AS411" s="42"/>
      <c r="AT411" s="42"/>
      <c r="BD411" s="42"/>
      <c r="BE411" s="42"/>
      <c r="BH411" s="43"/>
    </row>
    <row r="412" spans="1:60">
      <c r="A412" s="275"/>
      <c r="B412" s="95"/>
      <c r="C412" s="87"/>
      <c r="J412" s="87"/>
      <c r="AI412" s="15"/>
      <c r="AJ412" s="15"/>
      <c r="AK412" s="15"/>
      <c r="AL412" s="42"/>
      <c r="AM412" s="42"/>
      <c r="AN412" s="42"/>
      <c r="AO412" s="42"/>
      <c r="AP412" s="42"/>
      <c r="AQ412" s="42"/>
      <c r="AS412" s="42"/>
      <c r="AT412" s="42"/>
      <c r="BD412" s="42"/>
      <c r="BE412" s="42"/>
      <c r="BH412" s="43"/>
    </row>
    <row r="413" spans="1:60">
      <c r="A413" s="275"/>
      <c r="B413" s="95"/>
      <c r="C413" s="87"/>
      <c r="J413" s="87"/>
      <c r="AI413" s="15"/>
      <c r="AJ413" s="15"/>
      <c r="AK413" s="15"/>
      <c r="AL413" s="42"/>
      <c r="AM413" s="42"/>
      <c r="AN413" s="42"/>
      <c r="AO413" s="42"/>
      <c r="AP413" s="42"/>
      <c r="AQ413" s="42"/>
      <c r="AS413" s="42"/>
      <c r="AT413" s="42"/>
      <c r="BD413" s="42"/>
      <c r="BE413" s="42"/>
      <c r="BH413" s="43"/>
    </row>
    <row r="414" spans="1:60">
      <c r="A414" s="275"/>
      <c r="B414" s="95"/>
      <c r="C414" s="87"/>
      <c r="J414" s="87"/>
      <c r="AI414" s="15"/>
      <c r="AJ414" s="15"/>
      <c r="AK414" s="15"/>
      <c r="AL414" s="42"/>
      <c r="AM414" s="42"/>
      <c r="AN414" s="42"/>
      <c r="AO414" s="42"/>
      <c r="AP414" s="42"/>
      <c r="AQ414" s="42"/>
      <c r="AS414" s="42"/>
      <c r="AT414" s="42"/>
      <c r="BD414" s="42"/>
      <c r="BE414" s="42"/>
      <c r="BH414" s="43"/>
    </row>
    <row r="415" spans="1:60">
      <c r="A415" s="275"/>
      <c r="B415" s="95"/>
      <c r="C415" s="87"/>
      <c r="J415" s="87"/>
      <c r="AI415" s="15"/>
      <c r="AJ415" s="15"/>
      <c r="AK415" s="15"/>
      <c r="AL415" s="42"/>
      <c r="AM415" s="42"/>
      <c r="AN415" s="42"/>
      <c r="AO415" s="42"/>
      <c r="AP415" s="42"/>
      <c r="AQ415" s="42"/>
      <c r="AS415" s="42"/>
      <c r="AT415" s="42"/>
      <c r="BD415" s="42"/>
      <c r="BE415" s="42"/>
      <c r="BH415" s="43"/>
    </row>
    <row r="416" spans="1:60">
      <c r="A416" s="275"/>
      <c r="B416" s="95"/>
      <c r="C416" s="87"/>
      <c r="J416" s="87"/>
      <c r="AI416" s="15"/>
      <c r="AJ416" s="15"/>
      <c r="AK416" s="15"/>
      <c r="AL416" s="42"/>
      <c r="AM416" s="42"/>
      <c r="AN416" s="42"/>
      <c r="AO416" s="42"/>
      <c r="AP416" s="42"/>
      <c r="AQ416" s="42"/>
      <c r="AS416" s="42"/>
      <c r="AT416" s="42"/>
      <c r="BD416" s="42"/>
      <c r="BE416" s="42"/>
      <c r="BH416" s="43"/>
    </row>
    <row r="417" spans="1:60">
      <c r="A417" s="275"/>
      <c r="B417" s="95"/>
      <c r="C417" s="87"/>
      <c r="J417" s="87"/>
      <c r="AI417" s="15"/>
      <c r="AJ417" s="15"/>
      <c r="AK417" s="15"/>
      <c r="AL417" s="42"/>
      <c r="AM417" s="42"/>
      <c r="AN417" s="42"/>
      <c r="AO417" s="42"/>
      <c r="AP417" s="42"/>
      <c r="AQ417" s="42"/>
      <c r="AS417" s="42"/>
      <c r="AT417" s="42"/>
      <c r="BD417" s="42"/>
      <c r="BE417" s="42"/>
      <c r="BH417" s="43"/>
    </row>
    <row r="418" spans="1:60">
      <c r="A418" s="275"/>
      <c r="B418" s="95"/>
      <c r="C418" s="87"/>
      <c r="J418" s="87"/>
      <c r="AI418" s="15"/>
      <c r="AJ418" s="15"/>
      <c r="AK418" s="15"/>
      <c r="AL418" s="42"/>
      <c r="AM418" s="42"/>
      <c r="AN418" s="42"/>
      <c r="AO418" s="42"/>
      <c r="AP418" s="42"/>
      <c r="AQ418" s="42"/>
      <c r="AS418" s="42"/>
      <c r="AT418" s="42"/>
      <c r="BD418" s="42"/>
      <c r="BE418" s="42"/>
      <c r="BH418" s="43"/>
    </row>
    <row r="419" spans="1:60">
      <c r="A419" s="275"/>
      <c r="B419" s="95"/>
      <c r="C419" s="87"/>
      <c r="J419" s="87"/>
      <c r="AI419" s="15"/>
      <c r="AJ419" s="15"/>
      <c r="AK419" s="15"/>
      <c r="AL419" s="42"/>
      <c r="AM419" s="42"/>
      <c r="AN419" s="42"/>
      <c r="AO419" s="42"/>
      <c r="AP419" s="42"/>
      <c r="AQ419" s="42"/>
      <c r="AS419" s="42"/>
      <c r="AT419" s="42"/>
      <c r="BD419" s="42"/>
      <c r="BE419" s="42"/>
      <c r="BH419" s="43"/>
    </row>
    <row r="420" spans="1:60">
      <c r="A420" s="275"/>
      <c r="B420" s="95"/>
      <c r="C420" s="87"/>
      <c r="J420" s="87"/>
      <c r="AI420" s="15"/>
      <c r="AJ420" s="15"/>
      <c r="AK420" s="15"/>
      <c r="AL420" s="42"/>
      <c r="AM420" s="42"/>
      <c r="AN420" s="42"/>
      <c r="AO420" s="42"/>
      <c r="AP420" s="42"/>
      <c r="AQ420" s="42"/>
      <c r="AS420" s="42"/>
      <c r="AT420" s="42"/>
      <c r="BD420" s="42"/>
      <c r="BE420" s="42"/>
      <c r="BH420" s="43"/>
    </row>
    <row r="421" spans="1:60">
      <c r="A421" s="275"/>
      <c r="B421" s="95"/>
      <c r="C421" s="87"/>
      <c r="J421" s="87"/>
      <c r="AI421" s="15"/>
      <c r="AJ421" s="15"/>
      <c r="AK421" s="15"/>
      <c r="AL421" s="42"/>
      <c r="AM421" s="42"/>
      <c r="AN421" s="42"/>
      <c r="AO421" s="42"/>
      <c r="AP421" s="42"/>
      <c r="AQ421" s="42"/>
      <c r="AS421" s="42"/>
      <c r="AT421" s="42"/>
      <c r="BD421" s="42"/>
      <c r="BE421" s="42"/>
      <c r="BH421" s="43"/>
    </row>
    <row r="422" spans="1:60">
      <c r="A422" s="275"/>
      <c r="B422" s="95"/>
      <c r="C422" s="87"/>
      <c r="J422" s="87"/>
      <c r="AI422" s="15"/>
      <c r="AJ422" s="15"/>
      <c r="AK422" s="15"/>
      <c r="AL422" s="42"/>
      <c r="AM422" s="42"/>
      <c r="AN422" s="42"/>
      <c r="AO422" s="42"/>
      <c r="AP422" s="42"/>
      <c r="AQ422" s="42"/>
      <c r="AS422" s="42"/>
      <c r="AT422" s="42"/>
      <c r="BD422" s="42"/>
      <c r="BE422" s="42"/>
      <c r="BH422" s="43"/>
    </row>
    <row r="423" spans="1:60">
      <c r="A423" s="275"/>
      <c r="B423" s="95"/>
      <c r="C423" s="87"/>
      <c r="J423" s="87"/>
      <c r="AI423" s="15"/>
      <c r="AJ423" s="15"/>
      <c r="AK423" s="15"/>
      <c r="AL423" s="42"/>
      <c r="AM423" s="42"/>
      <c r="AN423" s="42"/>
      <c r="AO423" s="42"/>
      <c r="AP423" s="42"/>
      <c r="AQ423" s="42"/>
      <c r="AS423" s="42"/>
      <c r="AT423" s="42"/>
      <c r="BD423" s="42"/>
      <c r="BE423" s="42"/>
      <c r="BH423" s="43"/>
    </row>
    <row r="424" spans="1:60">
      <c r="A424" s="275"/>
      <c r="B424" s="95"/>
      <c r="C424" s="87"/>
      <c r="J424" s="87"/>
      <c r="AI424" s="15"/>
      <c r="AJ424" s="15"/>
      <c r="AK424" s="15"/>
      <c r="AL424" s="42"/>
      <c r="AM424" s="42"/>
      <c r="AN424" s="42"/>
      <c r="AO424" s="42"/>
      <c r="AP424" s="42"/>
      <c r="AQ424" s="42"/>
      <c r="AS424" s="42"/>
      <c r="AT424" s="42"/>
      <c r="BD424" s="42"/>
      <c r="BE424" s="42"/>
      <c r="BH424" s="43"/>
    </row>
    <row r="425" spans="1:60">
      <c r="A425" s="275"/>
      <c r="B425" s="95"/>
      <c r="C425" s="87"/>
      <c r="J425" s="87"/>
      <c r="AI425" s="15"/>
      <c r="AJ425" s="15"/>
      <c r="AK425" s="15"/>
      <c r="AL425" s="42"/>
      <c r="AM425" s="42"/>
      <c r="AN425" s="42"/>
      <c r="AO425" s="42"/>
      <c r="AP425" s="42"/>
      <c r="AQ425" s="42"/>
      <c r="AS425" s="42"/>
      <c r="AT425" s="42"/>
      <c r="BD425" s="42"/>
      <c r="BE425" s="42"/>
      <c r="BH425" s="43"/>
    </row>
    <row r="426" spans="1:60">
      <c r="A426" s="275"/>
      <c r="B426" s="95"/>
      <c r="C426" s="87"/>
      <c r="J426" s="87"/>
      <c r="AI426" s="15"/>
      <c r="AJ426" s="15"/>
      <c r="AK426" s="15"/>
      <c r="AL426" s="42"/>
      <c r="AM426" s="42"/>
      <c r="AN426" s="42"/>
      <c r="AO426" s="42"/>
      <c r="AP426" s="42"/>
      <c r="AQ426" s="42"/>
      <c r="AS426" s="42"/>
      <c r="AT426" s="42"/>
      <c r="BD426" s="42"/>
      <c r="BE426" s="42"/>
      <c r="BH426" s="43"/>
    </row>
    <row r="427" spans="1:60">
      <c r="A427" s="275"/>
      <c r="B427" s="95"/>
      <c r="C427" s="87"/>
      <c r="J427" s="87"/>
      <c r="AI427" s="15"/>
      <c r="AJ427" s="15"/>
      <c r="AK427" s="15"/>
      <c r="AL427" s="42"/>
      <c r="AM427" s="42"/>
      <c r="AN427" s="42"/>
      <c r="AO427" s="42"/>
      <c r="AP427" s="42"/>
      <c r="AQ427" s="42"/>
      <c r="AS427" s="42"/>
      <c r="AT427" s="42"/>
      <c r="BD427" s="42"/>
      <c r="BE427" s="42"/>
      <c r="BH427" s="43"/>
    </row>
    <row r="428" spans="1:60">
      <c r="A428" s="275"/>
      <c r="B428" s="95"/>
      <c r="C428" s="87"/>
      <c r="J428" s="87"/>
      <c r="AI428" s="15"/>
      <c r="AJ428" s="15"/>
      <c r="AK428" s="15"/>
      <c r="AL428" s="42"/>
      <c r="AM428" s="42"/>
      <c r="AN428" s="42"/>
      <c r="AO428" s="42"/>
      <c r="AP428" s="42"/>
      <c r="AQ428" s="42"/>
      <c r="AS428" s="42"/>
      <c r="AT428" s="42"/>
      <c r="BD428" s="42"/>
      <c r="BE428" s="42"/>
      <c r="BH428" s="43"/>
    </row>
    <row r="429" spans="1:60">
      <c r="A429" s="275"/>
      <c r="B429" s="95"/>
      <c r="C429" s="87"/>
      <c r="J429" s="87"/>
      <c r="AI429" s="15"/>
      <c r="AJ429" s="15"/>
      <c r="AK429" s="15"/>
      <c r="AL429" s="42"/>
      <c r="AM429" s="42"/>
      <c r="AN429" s="42"/>
      <c r="AO429" s="42"/>
      <c r="AP429" s="42"/>
      <c r="AQ429" s="42"/>
      <c r="AS429" s="42"/>
      <c r="AT429" s="42"/>
      <c r="BD429" s="42"/>
      <c r="BE429" s="42"/>
      <c r="BH429" s="43"/>
    </row>
    <row r="430" spans="1:60">
      <c r="A430" s="275"/>
      <c r="B430" s="95"/>
      <c r="C430" s="87"/>
      <c r="J430" s="87"/>
      <c r="AI430" s="15"/>
      <c r="AJ430" s="15"/>
      <c r="AK430" s="15"/>
      <c r="AL430" s="42"/>
      <c r="AM430" s="42"/>
      <c r="AN430" s="42"/>
      <c r="AO430" s="42"/>
      <c r="AP430" s="42"/>
      <c r="AQ430" s="42"/>
      <c r="AS430" s="42"/>
      <c r="AT430" s="42"/>
      <c r="BD430" s="42"/>
      <c r="BE430" s="42"/>
      <c r="BH430" s="43"/>
    </row>
    <row r="431" spans="1:60">
      <c r="A431" s="275"/>
      <c r="B431" s="95"/>
      <c r="C431" s="87"/>
      <c r="J431" s="87"/>
      <c r="AI431" s="15"/>
      <c r="AJ431" s="15"/>
      <c r="AK431" s="15"/>
      <c r="AL431" s="42"/>
      <c r="AM431" s="42"/>
      <c r="AN431" s="42"/>
      <c r="AO431" s="42"/>
      <c r="AP431" s="42"/>
      <c r="AQ431" s="42"/>
      <c r="AS431" s="42"/>
      <c r="AT431" s="42"/>
      <c r="BD431" s="42"/>
      <c r="BE431" s="42"/>
      <c r="BH431" s="43"/>
    </row>
    <row r="432" spans="1:60">
      <c r="A432" s="275"/>
      <c r="B432" s="95"/>
      <c r="C432" s="87"/>
      <c r="J432" s="87"/>
      <c r="AI432" s="15"/>
      <c r="AJ432" s="15"/>
      <c r="AK432" s="15"/>
      <c r="AL432" s="42"/>
      <c r="AM432" s="42"/>
      <c r="AN432" s="42"/>
      <c r="AO432" s="42"/>
      <c r="AP432" s="42"/>
      <c r="AQ432" s="42"/>
      <c r="AS432" s="42"/>
      <c r="AT432" s="42"/>
      <c r="BD432" s="42"/>
      <c r="BE432" s="42"/>
      <c r="BH432" s="43"/>
    </row>
    <row r="433" spans="1:60">
      <c r="A433" s="275"/>
      <c r="B433" s="95"/>
      <c r="C433" s="87"/>
      <c r="J433" s="87"/>
      <c r="AI433" s="15"/>
      <c r="AJ433" s="15"/>
      <c r="AK433" s="15"/>
      <c r="AL433" s="42"/>
      <c r="AM433" s="42"/>
      <c r="AN433" s="42"/>
      <c r="AO433" s="42"/>
      <c r="AP433" s="42"/>
      <c r="AQ433" s="42"/>
      <c r="AS433" s="42"/>
      <c r="AT433" s="42"/>
      <c r="BD433" s="42"/>
      <c r="BE433" s="42"/>
      <c r="BH433" s="43"/>
    </row>
    <row r="434" spans="1:60">
      <c r="A434" s="275"/>
      <c r="B434" s="95"/>
      <c r="C434" s="87"/>
      <c r="J434" s="87"/>
      <c r="AI434" s="15"/>
      <c r="AJ434" s="15"/>
      <c r="AK434" s="15"/>
      <c r="AL434" s="42"/>
      <c r="AM434" s="42"/>
      <c r="AN434" s="42"/>
      <c r="AO434" s="42"/>
      <c r="AP434" s="42"/>
      <c r="AQ434" s="42"/>
      <c r="AS434" s="42"/>
      <c r="AT434" s="42"/>
      <c r="BD434" s="42"/>
      <c r="BE434" s="42"/>
      <c r="BH434" s="43"/>
    </row>
    <row r="435" spans="1:60">
      <c r="A435" s="275"/>
      <c r="B435" s="95"/>
      <c r="C435" s="87"/>
      <c r="J435" s="87"/>
      <c r="AI435" s="15"/>
      <c r="AJ435" s="15"/>
      <c r="AK435" s="15"/>
      <c r="AL435" s="42"/>
      <c r="AM435" s="42"/>
      <c r="AN435" s="42"/>
      <c r="AO435" s="42"/>
      <c r="AP435" s="42"/>
      <c r="AQ435" s="42"/>
      <c r="AS435" s="42"/>
      <c r="AT435" s="42"/>
      <c r="BD435" s="42"/>
      <c r="BE435" s="42"/>
      <c r="BH435" s="43"/>
    </row>
    <row r="436" spans="1:60">
      <c r="A436" s="275"/>
      <c r="B436" s="95"/>
      <c r="C436" s="87"/>
      <c r="J436" s="87"/>
      <c r="AI436" s="15"/>
      <c r="AJ436" s="15"/>
      <c r="AK436" s="15"/>
      <c r="AL436" s="42"/>
      <c r="AM436" s="42"/>
      <c r="AN436" s="42"/>
      <c r="AO436" s="42"/>
      <c r="AP436" s="42"/>
      <c r="AQ436" s="42"/>
      <c r="AS436" s="42"/>
      <c r="AT436" s="42"/>
      <c r="BD436" s="42"/>
      <c r="BE436" s="42"/>
      <c r="BH436" s="43"/>
    </row>
    <row r="437" spans="1:60">
      <c r="A437" s="275"/>
      <c r="B437" s="95"/>
      <c r="C437" s="87"/>
      <c r="J437" s="87"/>
      <c r="AI437" s="15"/>
      <c r="AJ437" s="15"/>
      <c r="AK437" s="15"/>
      <c r="AL437" s="42"/>
      <c r="AM437" s="42"/>
      <c r="AN437" s="42"/>
      <c r="AO437" s="42"/>
      <c r="AP437" s="42"/>
      <c r="AQ437" s="42"/>
      <c r="AS437" s="42"/>
      <c r="AT437" s="42"/>
      <c r="BD437" s="42"/>
      <c r="BE437" s="42"/>
      <c r="BH437" s="43"/>
    </row>
    <row r="438" spans="1:60">
      <c r="A438" s="275"/>
      <c r="B438" s="95"/>
      <c r="C438" s="87"/>
      <c r="J438" s="87"/>
      <c r="AI438" s="15"/>
      <c r="AJ438" s="15"/>
      <c r="AK438" s="15"/>
      <c r="AL438" s="42"/>
      <c r="AM438" s="42"/>
      <c r="AN438" s="42"/>
      <c r="AO438" s="42"/>
      <c r="AP438" s="42"/>
      <c r="AQ438" s="42"/>
      <c r="AS438" s="42"/>
      <c r="AT438" s="42"/>
      <c r="BD438" s="42"/>
      <c r="BE438" s="42"/>
      <c r="BH438" s="43"/>
    </row>
    <row r="439" spans="1:60">
      <c r="A439" s="275"/>
      <c r="B439" s="95"/>
      <c r="C439" s="87"/>
      <c r="J439" s="87"/>
      <c r="AI439" s="15"/>
      <c r="AJ439" s="15"/>
      <c r="AK439" s="15"/>
      <c r="AL439" s="42"/>
      <c r="AM439" s="42"/>
      <c r="AN439" s="42"/>
      <c r="AO439" s="42"/>
      <c r="AP439" s="42"/>
      <c r="AQ439" s="42"/>
      <c r="AS439" s="42"/>
      <c r="AT439" s="42"/>
      <c r="BD439" s="42"/>
      <c r="BE439" s="42"/>
      <c r="BH439" s="43"/>
    </row>
    <row r="440" spans="1:60">
      <c r="A440" s="275"/>
      <c r="B440" s="95"/>
      <c r="C440" s="87"/>
      <c r="J440" s="87"/>
      <c r="AI440" s="15"/>
      <c r="AJ440" s="15"/>
      <c r="AK440" s="15"/>
      <c r="AL440" s="42"/>
      <c r="AM440" s="42"/>
      <c r="AN440" s="42"/>
      <c r="AO440" s="42"/>
      <c r="AP440" s="42"/>
      <c r="AQ440" s="42"/>
      <c r="AS440" s="42"/>
      <c r="AT440" s="42"/>
      <c r="BD440" s="42"/>
      <c r="BE440" s="42"/>
      <c r="BH440" s="43"/>
    </row>
    <row r="441" spans="1:60">
      <c r="A441" s="275"/>
      <c r="B441" s="95"/>
      <c r="C441" s="87"/>
      <c r="J441" s="87"/>
      <c r="AI441" s="15"/>
      <c r="AJ441" s="15"/>
      <c r="AK441" s="15"/>
      <c r="AL441" s="42"/>
      <c r="AM441" s="42"/>
      <c r="AN441" s="42"/>
      <c r="AO441" s="42"/>
      <c r="AP441" s="42"/>
      <c r="AQ441" s="42"/>
      <c r="AS441" s="42"/>
      <c r="AT441" s="42"/>
      <c r="BD441" s="42"/>
      <c r="BE441" s="42"/>
      <c r="BH441" s="43"/>
    </row>
    <row r="442" spans="1:60">
      <c r="A442" s="275"/>
      <c r="B442" s="95"/>
      <c r="C442" s="87"/>
      <c r="J442" s="87"/>
      <c r="AI442" s="15"/>
      <c r="AJ442" s="15"/>
      <c r="AK442" s="15"/>
      <c r="AL442" s="42"/>
      <c r="AM442" s="42"/>
      <c r="AN442" s="42"/>
      <c r="AO442" s="42"/>
      <c r="AP442" s="42"/>
      <c r="AQ442" s="42"/>
      <c r="AS442" s="42"/>
      <c r="AT442" s="42"/>
      <c r="BD442" s="42"/>
      <c r="BE442" s="42"/>
      <c r="BH442" s="43"/>
    </row>
    <row r="443" spans="1:60">
      <c r="A443" s="275"/>
      <c r="B443" s="95"/>
      <c r="C443" s="87"/>
      <c r="J443" s="87"/>
      <c r="AI443" s="15"/>
      <c r="AJ443" s="15"/>
      <c r="AK443" s="15"/>
      <c r="AL443" s="42"/>
      <c r="AM443" s="42"/>
      <c r="AN443" s="42"/>
      <c r="AO443" s="42"/>
      <c r="AP443" s="42"/>
      <c r="AQ443" s="42"/>
      <c r="AS443" s="42"/>
      <c r="AT443" s="42"/>
      <c r="BD443" s="42"/>
      <c r="BE443" s="42"/>
      <c r="BH443" s="43"/>
    </row>
    <row r="444" spans="1:60">
      <c r="A444" s="275"/>
      <c r="B444" s="95"/>
      <c r="C444" s="87"/>
      <c r="J444" s="87"/>
      <c r="AI444" s="15"/>
      <c r="AJ444" s="15"/>
      <c r="AK444" s="15"/>
      <c r="AL444" s="42"/>
      <c r="AM444" s="42"/>
      <c r="AN444" s="42"/>
      <c r="AO444" s="42"/>
      <c r="AP444" s="42"/>
      <c r="AQ444" s="42"/>
      <c r="AS444" s="42"/>
      <c r="AT444" s="42"/>
      <c r="BD444" s="42"/>
      <c r="BE444" s="42"/>
      <c r="BH444" s="43"/>
    </row>
    <row r="445" spans="1:60">
      <c r="A445" s="275"/>
      <c r="B445" s="95"/>
      <c r="C445" s="87"/>
      <c r="J445" s="87"/>
      <c r="AI445" s="15"/>
      <c r="AJ445" s="15"/>
      <c r="AK445" s="15"/>
      <c r="AL445" s="42"/>
      <c r="AM445" s="42"/>
      <c r="AN445" s="42"/>
      <c r="AO445" s="42"/>
      <c r="AP445" s="42"/>
      <c r="AQ445" s="42"/>
      <c r="AS445" s="42"/>
      <c r="AT445" s="42"/>
      <c r="BD445" s="42"/>
      <c r="BE445" s="42"/>
      <c r="BH445" s="43"/>
    </row>
    <row r="446" spans="1:60">
      <c r="A446" s="275"/>
      <c r="B446" s="95"/>
      <c r="C446" s="87"/>
      <c r="J446" s="87"/>
      <c r="AI446" s="15"/>
      <c r="AJ446" s="15"/>
      <c r="AK446" s="15"/>
      <c r="AL446" s="42"/>
      <c r="AM446" s="42"/>
      <c r="AN446" s="42"/>
      <c r="AO446" s="42"/>
      <c r="AP446" s="42"/>
      <c r="AQ446" s="42"/>
      <c r="AS446" s="42"/>
      <c r="AT446" s="42"/>
      <c r="BD446" s="42"/>
      <c r="BE446" s="42"/>
      <c r="BH446" s="43"/>
    </row>
    <row r="447" spans="1:60">
      <c r="A447" s="275"/>
      <c r="B447" s="95"/>
      <c r="C447" s="87"/>
      <c r="J447" s="87"/>
      <c r="AI447" s="15"/>
      <c r="AJ447" s="15"/>
      <c r="AK447" s="15"/>
      <c r="AL447" s="42"/>
      <c r="AM447" s="42"/>
      <c r="AN447" s="42"/>
      <c r="AO447" s="42"/>
      <c r="AP447" s="42"/>
      <c r="AQ447" s="42"/>
      <c r="AS447" s="42"/>
      <c r="AT447" s="42"/>
      <c r="BD447" s="42"/>
      <c r="BE447" s="42"/>
      <c r="BH447" s="43"/>
    </row>
    <row r="448" spans="1:60">
      <c r="A448" s="275"/>
      <c r="B448" s="95"/>
      <c r="C448" s="87"/>
      <c r="J448" s="87"/>
      <c r="AI448" s="15"/>
      <c r="AJ448" s="15"/>
      <c r="AK448" s="15"/>
      <c r="AL448" s="42"/>
      <c r="AM448" s="42"/>
      <c r="AN448" s="42"/>
      <c r="AO448" s="42"/>
      <c r="AP448" s="42"/>
      <c r="AQ448" s="42"/>
      <c r="AS448" s="42"/>
      <c r="AT448" s="42"/>
      <c r="BD448" s="42"/>
      <c r="BE448" s="42"/>
      <c r="BH448" s="43"/>
    </row>
    <row r="449" spans="1:60">
      <c r="A449" s="275"/>
      <c r="B449" s="95"/>
      <c r="C449" s="87"/>
      <c r="J449" s="87"/>
      <c r="AI449" s="15"/>
      <c r="AJ449" s="15"/>
      <c r="AK449" s="15"/>
      <c r="AL449" s="42"/>
      <c r="AM449" s="42"/>
      <c r="AN449" s="42"/>
      <c r="AO449" s="42"/>
      <c r="AP449" s="42"/>
      <c r="AQ449" s="42"/>
      <c r="AS449" s="42"/>
      <c r="AT449" s="42"/>
      <c r="BD449" s="42"/>
      <c r="BE449" s="42"/>
      <c r="BH449" s="43"/>
    </row>
    <row r="450" spans="1:60">
      <c r="A450" s="275"/>
      <c r="B450" s="95"/>
      <c r="C450" s="87"/>
      <c r="J450" s="87"/>
      <c r="AI450" s="15"/>
      <c r="AJ450" s="15"/>
      <c r="AK450" s="15"/>
      <c r="AL450" s="42"/>
      <c r="AM450" s="42"/>
      <c r="AN450" s="42"/>
      <c r="AO450" s="42"/>
      <c r="AP450" s="42"/>
      <c r="AQ450" s="42"/>
      <c r="AS450" s="42"/>
      <c r="AT450" s="42"/>
      <c r="BD450" s="42"/>
      <c r="BE450" s="42"/>
      <c r="BH450" s="43"/>
    </row>
    <row r="451" spans="1:60">
      <c r="A451" s="275"/>
      <c r="B451" s="95"/>
      <c r="C451" s="87"/>
      <c r="J451" s="87"/>
      <c r="AI451" s="15"/>
      <c r="AJ451" s="15"/>
      <c r="AK451" s="15"/>
      <c r="AL451" s="42"/>
      <c r="AM451" s="42"/>
      <c r="AN451" s="42"/>
      <c r="AO451" s="42"/>
      <c r="AP451" s="42"/>
      <c r="AQ451" s="42"/>
      <c r="AS451" s="42"/>
      <c r="AT451" s="42"/>
      <c r="BD451" s="42"/>
      <c r="BE451" s="42"/>
      <c r="BH451" s="43"/>
    </row>
    <row r="452" spans="1:60">
      <c r="A452" s="275"/>
      <c r="B452" s="95"/>
      <c r="C452" s="87"/>
      <c r="J452" s="87"/>
      <c r="AI452" s="15"/>
      <c r="AJ452" s="15"/>
      <c r="AK452" s="15"/>
      <c r="AL452" s="42"/>
      <c r="AM452" s="42"/>
      <c r="AN452" s="42"/>
      <c r="AO452" s="42"/>
      <c r="AP452" s="42"/>
      <c r="AQ452" s="42"/>
      <c r="AS452" s="42"/>
      <c r="AT452" s="42"/>
      <c r="BD452" s="42"/>
      <c r="BE452" s="42"/>
      <c r="BH452" s="43"/>
    </row>
    <row r="453" spans="1:60">
      <c r="A453" s="275"/>
      <c r="B453" s="95"/>
      <c r="C453" s="87"/>
      <c r="J453" s="87"/>
      <c r="AI453" s="15"/>
      <c r="AJ453" s="15"/>
      <c r="AK453" s="15"/>
      <c r="AL453" s="42"/>
      <c r="AM453" s="42"/>
      <c r="AN453" s="42"/>
      <c r="AO453" s="42"/>
      <c r="AP453" s="42"/>
      <c r="AQ453" s="42"/>
      <c r="AS453" s="42"/>
      <c r="AT453" s="42"/>
      <c r="BD453" s="42"/>
      <c r="BE453" s="42"/>
      <c r="BH453" s="43"/>
    </row>
    <row r="454" spans="1:60">
      <c r="A454" s="275"/>
      <c r="B454" s="95"/>
      <c r="C454" s="87"/>
      <c r="J454" s="87"/>
      <c r="AI454" s="15"/>
      <c r="AJ454" s="15"/>
      <c r="AK454" s="15"/>
      <c r="AL454" s="42"/>
      <c r="AM454" s="42"/>
      <c r="AN454" s="42"/>
      <c r="AO454" s="42"/>
      <c r="AP454" s="42"/>
      <c r="AQ454" s="42"/>
      <c r="AS454" s="42"/>
      <c r="AT454" s="42"/>
      <c r="BD454" s="42"/>
      <c r="BE454" s="42"/>
      <c r="BH454" s="43"/>
    </row>
    <row r="455" spans="1:60">
      <c r="A455" s="275"/>
      <c r="B455" s="95"/>
      <c r="C455" s="87"/>
      <c r="J455" s="87"/>
      <c r="AI455" s="15"/>
      <c r="AJ455" s="15"/>
      <c r="AK455" s="15"/>
      <c r="AL455" s="42"/>
      <c r="AM455" s="42"/>
      <c r="AN455" s="42"/>
      <c r="AO455" s="42"/>
      <c r="AP455" s="42"/>
      <c r="AQ455" s="42"/>
      <c r="AS455" s="42"/>
      <c r="AT455" s="42"/>
      <c r="BD455" s="42"/>
      <c r="BE455" s="42"/>
      <c r="BH455" s="43"/>
    </row>
    <row r="456" spans="1:60">
      <c r="A456" s="275"/>
      <c r="B456" s="95"/>
      <c r="C456" s="87"/>
      <c r="J456" s="87"/>
      <c r="AI456" s="15"/>
      <c r="AJ456" s="15"/>
      <c r="AK456" s="15"/>
      <c r="AL456" s="42"/>
      <c r="AM456" s="42"/>
      <c r="AN456" s="42"/>
      <c r="AO456" s="42"/>
      <c r="AP456" s="42"/>
      <c r="AQ456" s="42"/>
      <c r="AS456" s="42"/>
      <c r="AT456" s="42"/>
      <c r="BD456" s="42"/>
      <c r="BE456" s="42"/>
      <c r="BH456" s="43"/>
    </row>
    <row r="457" spans="1:60">
      <c r="A457" s="275"/>
      <c r="B457" s="95"/>
      <c r="C457" s="87"/>
      <c r="J457" s="87"/>
      <c r="AI457" s="15"/>
      <c r="AJ457" s="15"/>
      <c r="AK457" s="15"/>
      <c r="AL457" s="42"/>
      <c r="AM457" s="42"/>
      <c r="AN457" s="42"/>
      <c r="AO457" s="42"/>
      <c r="AP457" s="42"/>
      <c r="AQ457" s="42"/>
      <c r="AS457" s="42"/>
      <c r="AT457" s="42"/>
      <c r="BD457" s="42"/>
      <c r="BE457" s="42"/>
      <c r="BH457" s="43"/>
    </row>
    <row r="458" spans="1:60">
      <c r="A458" s="275"/>
      <c r="B458" s="95"/>
      <c r="C458" s="87"/>
      <c r="J458" s="87"/>
      <c r="AI458" s="15"/>
      <c r="AJ458" s="15"/>
      <c r="AK458" s="15"/>
      <c r="AL458" s="42"/>
      <c r="AM458" s="42"/>
      <c r="AN458" s="42"/>
      <c r="AO458" s="42"/>
      <c r="AP458" s="42"/>
      <c r="AQ458" s="42"/>
      <c r="AS458" s="42"/>
      <c r="AT458" s="42"/>
      <c r="BD458" s="42"/>
      <c r="BE458" s="42"/>
      <c r="BH458" s="43"/>
    </row>
    <row r="459" spans="1:60">
      <c r="A459" s="275"/>
      <c r="B459" s="95"/>
      <c r="C459" s="87"/>
      <c r="J459" s="87"/>
      <c r="AI459" s="15"/>
      <c r="AJ459" s="15"/>
      <c r="AK459" s="15"/>
      <c r="AL459" s="42"/>
      <c r="AM459" s="42"/>
      <c r="AN459" s="42"/>
      <c r="AO459" s="42"/>
      <c r="AP459" s="42"/>
      <c r="AQ459" s="42"/>
      <c r="AS459" s="42"/>
      <c r="AT459" s="42"/>
      <c r="BD459" s="42"/>
      <c r="BE459" s="42"/>
      <c r="BH459" s="43"/>
    </row>
    <row r="460" spans="1:60">
      <c r="A460" s="275"/>
      <c r="B460" s="95"/>
      <c r="C460" s="87"/>
      <c r="J460" s="87"/>
      <c r="AI460" s="15"/>
      <c r="AJ460" s="15"/>
      <c r="AK460" s="15"/>
      <c r="AL460" s="42"/>
      <c r="AM460" s="42"/>
      <c r="AN460" s="42"/>
      <c r="AO460" s="42"/>
      <c r="AP460" s="42"/>
      <c r="AQ460" s="42"/>
      <c r="AS460" s="42"/>
      <c r="AT460" s="42"/>
      <c r="BD460" s="42"/>
      <c r="BE460" s="42"/>
      <c r="BH460" s="43"/>
    </row>
    <row r="461" spans="1:60">
      <c r="A461" s="275"/>
      <c r="B461" s="95"/>
      <c r="C461" s="87"/>
      <c r="J461" s="87"/>
      <c r="AI461" s="15"/>
      <c r="AJ461" s="15"/>
      <c r="AK461" s="15"/>
      <c r="AL461" s="42"/>
      <c r="AM461" s="42"/>
      <c r="AN461" s="42"/>
      <c r="AO461" s="42"/>
      <c r="AP461" s="42"/>
      <c r="AQ461" s="42"/>
      <c r="AS461" s="42"/>
      <c r="AT461" s="42"/>
      <c r="BD461" s="42"/>
      <c r="BE461" s="42"/>
      <c r="BH461" s="43"/>
    </row>
    <row r="462" spans="1:60">
      <c r="A462" s="275"/>
      <c r="B462" s="95"/>
      <c r="C462" s="87"/>
      <c r="J462" s="87"/>
      <c r="AI462" s="15"/>
      <c r="AJ462" s="15"/>
      <c r="AK462" s="15"/>
      <c r="AL462" s="42"/>
      <c r="AM462" s="42"/>
      <c r="AN462" s="42"/>
      <c r="AO462" s="42"/>
      <c r="AP462" s="42"/>
      <c r="AQ462" s="42"/>
      <c r="AS462" s="42"/>
      <c r="AT462" s="42"/>
      <c r="BD462" s="42"/>
      <c r="BE462" s="42"/>
      <c r="BH462" s="43"/>
    </row>
    <row r="463" spans="1:60">
      <c r="A463" s="275"/>
      <c r="B463" s="95"/>
      <c r="C463" s="87"/>
      <c r="J463" s="87"/>
      <c r="AI463" s="15"/>
      <c r="AJ463" s="15"/>
      <c r="AK463" s="15"/>
      <c r="AL463" s="42"/>
      <c r="AM463" s="42"/>
      <c r="AN463" s="42"/>
      <c r="AO463" s="42"/>
      <c r="AP463" s="42"/>
      <c r="AQ463" s="42"/>
      <c r="AS463" s="42"/>
      <c r="AT463" s="42"/>
      <c r="BD463" s="42"/>
      <c r="BE463" s="42"/>
      <c r="BH463" s="43"/>
    </row>
    <row r="464" spans="1:60">
      <c r="A464" s="275"/>
      <c r="B464" s="95"/>
      <c r="C464" s="87"/>
      <c r="J464" s="87"/>
      <c r="AI464" s="15"/>
      <c r="AJ464" s="15"/>
      <c r="AK464" s="15"/>
      <c r="AL464" s="42"/>
      <c r="AM464" s="42"/>
      <c r="AN464" s="42"/>
      <c r="AO464" s="42"/>
      <c r="AP464" s="42"/>
      <c r="AQ464" s="42"/>
      <c r="AS464" s="42"/>
      <c r="AT464" s="42"/>
      <c r="BD464" s="42"/>
      <c r="BE464" s="42"/>
      <c r="BH464" s="43"/>
    </row>
    <row r="465" spans="1:60">
      <c r="A465" s="275"/>
      <c r="B465" s="95"/>
      <c r="C465" s="87"/>
      <c r="J465" s="87"/>
      <c r="AI465" s="15"/>
      <c r="AJ465" s="15"/>
      <c r="AK465" s="15"/>
      <c r="AL465" s="42"/>
      <c r="AM465" s="42"/>
      <c r="AN465" s="42"/>
      <c r="AO465" s="42"/>
      <c r="AP465" s="42"/>
      <c r="AQ465" s="42"/>
      <c r="AS465" s="42"/>
      <c r="AT465" s="42"/>
      <c r="BD465" s="42"/>
      <c r="BE465" s="42"/>
      <c r="BH465" s="43"/>
    </row>
    <row r="466" spans="1:60">
      <c r="A466" s="275"/>
      <c r="B466" s="95"/>
      <c r="C466" s="87"/>
      <c r="J466" s="87"/>
      <c r="AI466" s="15"/>
      <c r="AJ466" s="15"/>
      <c r="AK466" s="15"/>
      <c r="AL466" s="42"/>
      <c r="AM466" s="42"/>
      <c r="AN466" s="42"/>
      <c r="AO466" s="42"/>
      <c r="AP466" s="42"/>
      <c r="AQ466" s="42"/>
      <c r="AS466" s="42"/>
      <c r="AT466" s="42"/>
      <c r="BD466" s="42"/>
      <c r="BE466" s="42"/>
      <c r="BH466" s="43"/>
    </row>
    <row r="467" spans="1:60">
      <c r="A467" s="275"/>
      <c r="B467" s="95"/>
      <c r="C467" s="87"/>
      <c r="J467" s="87"/>
      <c r="AI467" s="15"/>
      <c r="AJ467" s="15"/>
      <c r="AK467" s="15"/>
      <c r="AL467" s="42"/>
      <c r="AM467" s="42"/>
      <c r="AN467" s="42"/>
      <c r="AO467" s="42"/>
      <c r="AP467" s="42"/>
      <c r="AQ467" s="42"/>
      <c r="AS467" s="42"/>
      <c r="AT467" s="42"/>
      <c r="BD467" s="42"/>
      <c r="BE467" s="42"/>
      <c r="BH467" s="43"/>
    </row>
    <row r="468" spans="1:60">
      <c r="A468" s="275"/>
      <c r="B468" s="95"/>
      <c r="C468" s="87"/>
      <c r="J468" s="87"/>
      <c r="AI468" s="15"/>
      <c r="AJ468" s="15"/>
      <c r="AK468" s="15"/>
      <c r="AL468" s="42"/>
      <c r="AM468" s="42"/>
      <c r="AN468" s="42"/>
      <c r="AO468" s="42"/>
      <c r="AP468" s="42"/>
      <c r="AQ468" s="42"/>
      <c r="AS468" s="42"/>
      <c r="AT468" s="42"/>
      <c r="BD468" s="42"/>
      <c r="BE468" s="42"/>
      <c r="BH468" s="43"/>
    </row>
    <row r="469" spans="1:60">
      <c r="A469" s="275"/>
      <c r="B469" s="95"/>
      <c r="C469" s="87"/>
      <c r="J469" s="87"/>
      <c r="AI469" s="15"/>
      <c r="AJ469" s="15"/>
      <c r="AK469" s="15"/>
      <c r="AL469" s="42"/>
      <c r="AM469" s="42"/>
      <c r="AN469" s="42"/>
      <c r="AO469" s="42"/>
      <c r="AP469" s="42"/>
      <c r="AQ469" s="42"/>
      <c r="AS469" s="42"/>
      <c r="AT469" s="42"/>
      <c r="BD469" s="42"/>
      <c r="BE469" s="42"/>
      <c r="BH469" s="43"/>
    </row>
    <row r="470" spans="1:60">
      <c r="A470" s="275"/>
      <c r="B470" s="95"/>
      <c r="C470" s="87"/>
      <c r="J470" s="87"/>
      <c r="AI470" s="15"/>
      <c r="AJ470" s="15"/>
      <c r="AK470" s="15"/>
      <c r="AL470" s="42"/>
      <c r="AM470" s="42"/>
      <c r="AN470" s="42"/>
      <c r="AO470" s="42"/>
      <c r="AP470" s="42"/>
      <c r="AQ470" s="42"/>
      <c r="AS470" s="42"/>
      <c r="AT470" s="42"/>
      <c r="BD470" s="42"/>
      <c r="BE470" s="42"/>
      <c r="BH470" s="43"/>
    </row>
    <row r="471" spans="1:60">
      <c r="A471" s="275"/>
      <c r="B471" s="95"/>
      <c r="C471" s="87"/>
      <c r="J471" s="87"/>
      <c r="AI471" s="15"/>
      <c r="AJ471" s="15"/>
      <c r="AK471" s="15"/>
      <c r="AL471" s="42"/>
      <c r="AM471" s="42"/>
      <c r="AN471" s="42"/>
      <c r="AO471" s="42"/>
      <c r="AP471" s="42"/>
      <c r="AQ471" s="42"/>
      <c r="AS471" s="42"/>
      <c r="AT471" s="42"/>
      <c r="BD471" s="42"/>
      <c r="BE471" s="42"/>
      <c r="BH471" s="43"/>
    </row>
    <row r="472" spans="1:60">
      <c r="A472" s="275"/>
      <c r="B472" s="95"/>
      <c r="C472" s="87"/>
      <c r="J472" s="87"/>
      <c r="AI472" s="15"/>
      <c r="AJ472" s="15"/>
      <c r="AK472" s="15"/>
      <c r="AL472" s="42"/>
      <c r="AM472" s="42"/>
      <c r="AN472" s="42"/>
      <c r="AO472" s="42"/>
      <c r="AP472" s="42"/>
      <c r="AQ472" s="42"/>
      <c r="AS472" s="42"/>
      <c r="AT472" s="42"/>
      <c r="BD472" s="42"/>
      <c r="BE472" s="42"/>
      <c r="BH472" s="43"/>
    </row>
    <row r="473" spans="1:60">
      <c r="A473" s="275"/>
      <c r="B473" s="95"/>
      <c r="C473" s="87"/>
      <c r="J473" s="87"/>
      <c r="AI473" s="15"/>
      <c r="AJ473" s="15"/>
      <c r="AK473" s="15"/>
      <c r="AL473" s="42"/>
      <c r="AM473" s="42"/>
      <c r="AN473" s="42"/>
      <c r="AO473" s="42"/>
      <c r="AP473" s="42"/>
      <c r="AQ473" s="42"/>
      <c r="AS473" s="42"/>
      <c r="AT473" s="42"/>
      <c r="BD473" s="42"/>
      <c r="BE473" s="42"/>
      <c r="BH473" s="43"/>
    </row>
    <row r="474" spans="1:60">
      <c r="A474" s="275"/>
      <c r="B474" s="95"/>
      <c r="C474" s="87"/>
      <c r="J474" s="87"/>
      <c r="AI474" s="15"/>
      <c r="AJ474" s="15"/>
      <c r="AK474" s="15"/>
      <c r="AL474" s="42"/>
      <c r="AM474" s="42"/>
      <c r="AN474" s="42"/>
      <c r="AO474" s="42"/>
      <c r="AP474" s="42"/>
      <c r="AQ474" s="42"/>
      <c r="AS474" s="42"/>
      <c r="AT474" s="42"/>
      <c r="BD474" s="42"/>
      <c r="BE474" s="42"/>
      <c r="BH474" s="43"/>
    </row>
    <row r="475" spans="1:60">
      <c r="A475" s="275"/>
      <c r="B475" s="95"/>
      <c r="C475" s="87"/>
      <c r="J475" s="87"/>
      <c r="AI475" s="15"/>
      <c r="AJ475" s="15"/>
      <c r="AK475" s="15"/>
      <c r="AL475" s="42"/>
      <c r="AM475" s="42"/>
      <c r="AN475" s="42"/>
      <c r="AO475" s="42"/>
      <c r="AP475" s="42"/>
      <c r="AQ475" s="42"/>
      <c r="AS475" s="42"/>
      <c r="AT475" s="42"/>
      <c r="BD475" s="42"/>
      <c r="BE475" s="42"/>
      <c r="BH475" s="43"/>
    </row>
    <row r="476" spans="1:60">
      <c r="A476" s="275"/>
      <c r="B476" s="95"/>
      <c r="C476" s="87"/>
      <c r="J476" s="87"/>
      <c r="AI476" s="15"/>
      <c r="AJ476" s="15"/>
      <c r="AK476" s="15"/>
      <c r="AL476" s="42"/>
      <c r="AM476" s="42"/>
      <c r="AN476" s="42"/>
      <c r="AO476" s="42"/>
      <c r="AP476" s="42"/>
      <c r="AQ476" s="42"/>
      <c r="AS476" s="42"/>
      <c r="AT476" s="42"/>
      <c r="BD476" s="42"/>
      <c r="BE476" s="42"/>
      <c r="BH476" s="43"/>
    </row>
    <row r="477" spans="1:60">
      <c r="A477" s="275"/>
      <c r="B477" s="95"/>
      <c r="C477" s="87"/>
      <c r="J477" s="87"/>
      <c r="AI477" s="15"/>
      <c r="AJ477" s="15"/>
      <c r="AK477" s="15"/>
      <c r="AL477" s="42"/>
      <c r="AM477" s="42"/>
      <c r="AN477" s="42"/>
      <c r="AO477" s="42"/>
      <c r="AP477" s="42"/>
      <c r="AQ477" s="42"/>
      <c r="AS477" s="42"/>
      <c r="AT477" s="42"/>
      <c r="BD477" s="42"/>
      <c r="BE477" s="42"/>
      <c r="BH477" s="43"/>
    </row>
    <row r="478" spans="1:60">
      <c r="A478" s="275"/>
      <c r="B478" s="95"/>
      <c r="C478" s="87"/>
      <c r="J478" s="87"/>
      <c r="AI478" s="15"/>
      <c r="AJ478" s="15"/>
      <c r="AK478" s="15"/>
      <c r="AL478" s="42"/>
      <c r="AM478" s="42"/>
      <c r="AN478" s="42"/>
      <c r="AO478" s="42"/>
      <c r="AP478" s="42"/>
      <c r="AQ478" s="42"/>
      <c r="AS478" s="42"/>
      <c r="AT478" s="42"/>
      <c r="BD478" s="42"/>
      <c r="BE478" s="42"/>
      <c r="BH478" s="43"/>
    </row>
    <row r="479" spans="1:60">
      <c r="A479" s="275"/>
      <c r="B479" s="95"/>
      <c r="C479" s="87"/>
      <c r="J479" s="87"/>
      <c r="AI479" s="15"/>
      <c r="AJ479" s="15"/>
      <c r="AK479" s="15"/>
      <c r="AL479" s="42"/>
      <c r="AM479" s="42"/>
      <c r="AN479" s="42"/>
      <c r="AO479" s="42"/>
      <c r="AP479" s="42"/>
      <c r="AQ479" s="42"/>
      <c r="AS479" s="42"/>
      <c r="AT479" s="42"/>
      <c r="BD479" s="42"/>
      <c r="BE479" s="42"/>
      <c r="BH479" s="43"/>
    </row>
    <row r="480" spans="1:60">
      <c r="A480" s="275"/>
      <c r="B480" s="95"/>
      <c r="C480" s="87"/>
      <c r="J480" s="87"/>
      <c r="AI480" s="15"/>
      <c r="AJ480" s="15"/>
      <c r="AK480" s="15"/>
      <c r="AL480" s="42"/>
      <c r="AM480" s="42"/>
      <c r="AN480" s="42"/>
      <c r="AO480" s="42"/>
      <c r="AP480" s="42"/>
      <c r="AQ480" s="42"/>
      <c r="AS480" s="42"/>
      <c r="AT480" s="42"/>
      <c r="BD480" s="42"/>
      <c r="BE480" s="42"/>
      <c r="BH480" s="43"/>
    </row>
    <row r="481" spans="1:60">
      <c r="A481" s="275"/>
      <c r="B481" s="95"/>
      <c r="C481" s="87"/>
      <c r="J481" s="87"/>
      <c r="AI481" s="15"/>
      <c r="AJ481" s="15"/>
      <c r="AK481" s="15"/>
      <c r="AL481" s="42"/>
      <c r="AM481" s="42"/>
      <c r="AN481" s="42"/>
      <c r="AO481" s="42"/>
      <c r="AP481" s="42"/>
      <c r="AQ481" s="42"/>
      <c r="AS481" s="42"/>
      <c r="AT481" s="42"/>
      <c r="BD481" s="42"/>
      <c r="BE481" s="42"/>
      <c r="BH481" s="43"/>
    </row>
    <row r="482" spans="1:60">
      <c r="A482" s="275"/>
      <c r="B482" s="95"/>
      <c r="C482" s="87"/>
      <c r="J482" s="87"/>
      <c r="AI482" s="15"/>
      <c r="AJ482" s="15"/>
      <c r="AK482" s="15"/>
      <c r="AL482" s="42"/>
      <c r="AM482" s="42"/>
      <c r="AN482" s="42"/>
      <c r="AO482" s="42"/>
      <c r="AP482" s="42"/>
      <c r="AQ482" s="42"/>
      <c r="AS482" s="42"/>
      <c r="AT482" s="42"/>
      <c r="BD482" s="42"/>
      <c r="BE482" s="42"/>
      <c r="BH482" s="43"/>
    </row>
    <row r="483" spans="1:60">
      <c r="A483" s="275"/>
      <c r="B483" s="95"/>
      <c r="C483" s="87"/>
      <c r="J483" s="87"/>
      <c r="AI483" s="15"/>
      <c r="AJ483" s="15"/>
      <c r="AK483" s="15"/>
      <c r="AL483" s="42"/>
      <c r="AM483" s="42"/>
      <c r="AN483" s="42"/>
      <c r="AO483" s="42"/>
      <c r="AP483" s="42"/>
      <c r="AQ483" s="42"/>
      <c r="AS483" s="42"/>
      <c r="AT483" s="42"/>
      <c r="BD483" s="42"/>
      <c r="BE483" s="42"/>
      <c r="BH483" s="43"/>
    </row>
    <row r="484" spans="1:60">
      <c r="A484" s="275"/>
      <c r="B484" s="95"/>
      <c r="C484" s="87"/>
      <c r="J484" s="87"/>
      <c r="AI484" s="15"/>
      <c r="AJ484" s="15"/>
      <c r="AK484" s="15"/>
      <c r="AL484" s="42"/>
      <c r="AM484" s="42"/>
      <c r="AN484" s="42"/>
      <c r="AO484" s="42"/>
      <c r="AP484" s="42"/>
      <c r="AQ484" s="42"/>
      <c r="AS484" s="42"/>
      <c r="AT484" s="42"/>
      <c r="BD484" s="42"/>
      <c r="BE484" s="42"/>
      <c r="BH484" s="43"/>
    </row>
    <row r="485" spans="1:60">
      <c r="A485" s="275"/>
      <c r="B485" s="95"/>
      <c r="C485" s="87"/>
      <c r="J485" s="87"/>
      <c r="AI485" s="15"/>
      <c r="AJ485" s="15"/>
      <c r="AK485" s="15"/>
      <c r="AL485" s="42"/>
      <c r="AM485" s="42"/>
      <c r="AN485" s="42"/>
      <c r="AO485" s="42"/>
      <c r="AP485" s="42"/>
      <c r="AQ485" s="42"/>
      <c r="AS485" s="42"/>
      <c r="AT485" s="42"/>
      <c r="BD485" s="42"/>
      <c r="BE485" s="42"/>
      <c r="BH485" s="43"/>
    </row>
    <row r="486" spans="1:60">
      <c r="A486" s="275"/>
      <c r="B486" s="95"/>
      <c r="C486" s="87"/>
      <c r="J486" s="87"/>
      <c r="AI486" s="15"/>
      <c r="AJ486" s="15"/>
      <c r="AK486" s="15"/>
      <c r="AL486" s="42"/>
      <c r="AM486" s="42"/>
      <c r="AN486" s="42"/>
      <c r="AO486" s="42"/>
      <c r="AP486" s="42"/>
      <c r="AQ486" s="42"/>
      <c r="AS486" s="42"/>
      <c r="AT486" s="42"/>
      <c r="BD486" s="42"/>
      <c r="BE486" s="42"/>
      <c r="BH486" s="43"/>
    </row>
    <row r="487" spans="1:60">
      <c r="A487" s="275"/>
      <c r="B487" s="95"/>
      <c r="C487" s="87"/>
      <c r="J487" s="87"/>
      <c r="AI487" s="15"/>
      <c r="AJ487" s="15"/>
      <c r="AK487" s="15"/>
      <c r="AL487" s="42"/>
      <c r="AM487" s="42"/>
      <c r="AN487" s="42"/>
      <c r="AO487" s="42"/>
      <c r="AP487" s="42"/>
      <c r="AQ487" s="42"/>
      <c r="AS487" s="42"/>
      <c r="AT487" s="42"/>
      <c r="BD487" s="42"/>
      <c r="BE487" s="42"/>
      <c r="BH487" s="43"/>
    </row>
    <row r="488" spans="1:60">
      <c r="A488" s="275"/>
      <c r="B488" s="95"/>
      <c r="C488" s="87"/>
      <c r="J488" s="87"/>
      <c r="AI488" s="15"/>
      <c r="AJ488" s="15"/>
      <c r="AK488" s="15"/>
      <c r="AL488" s="42"/>
      <c r="AM488" s="42"/>
      <c r="AN488" s="42"/>
      <c r="AO488" s="42"/>
      <c r="AP488" s="42"/>
      <c r="AQ488" s="42"/>
      <c r="AS488" s="42"/>
      <c r="AT488" s="42"/>
      <c r="BD488" s="42"/>
      <c r="BE488" s="42"/>
      <c r="BH488" s="43"/>
    </row>
    <row r="489" spans="1:60">
      <c r="A489" s="275"/>
      <c r="B489" s="95"/>
      <c r="C489" s="87"/>
      <c r="J489" s="87"/>
      <c r="AI489" s="15"/>
      <c r="AJ489" s="15"/>
      <c r="AK489" s="15"/>
      <c r="AL489" s="42"/>
      <c r="AM489" s="42"/>
      <c r="AN489" s="42"/>
      <c r="AO489" s="42"/>
      <c r="AP489" s="42"/>
      <c r="AQ489" s="42"/>
      <c r="AS489" s="42"/>
      <c r="AT489" s="42"/>
      <c r="BD489" s="42"/>
      <c r="BE489" s="42"/>
      <c r="BH489" s="43"/>
    </row>
    <row r="490" spans="1:60">
      <c r="A490" s="275"/>
      <c r="B490" s="95"/>
      <c r="C490" s="87"/>
      <c r="J490" s="87"/>
      <c r="AI490" s="15"/>
      <c r="AJ490" s="15"/>
      <c r="AK490" s="15"/>
      <c r="AL490" s="42"/>
      <c r="AM490" s="42"/>
      <c r="AN490" s="42"/>
      <c r="AO490" s="42"/>
      <c r="AP490" s="42"/>
      <c r="AQ490" s="42"/>
      <c r="AS490" s="42"/>
      <c r="AT490" s="42"/>
      <c r="BD490" s="42"/>
      <c r="BE490" s="42"/>
      <c r="BH490" s="43"/>
    </row>
    <row r="491" spans="1:60">
      <c r="A491" s="275"/>
      <c r="B491" s="95"/>
      <c r="C491" s="87"/>
      <c r="J491" s="87"/>
      <c r="AI491" s="15"/>
      <c r="AJ491" s="15"/>
      <c r="AK491" s="15"/>
      <c r="AL491" s="42"/>
      <c r="AM491" s="42"/>
      <c r="AN491" s="42"/>
      <c r="AO491" s="42"/>
      <c r="AP491" s="42"/>
      <c r="AQ491" s="42"/>
      <c r="AS491" s="42"/>
      <c r="AT491" s="42"/>
      <c r="BD491" s="42"/>
      <c r="BE491" s="42"/>
      <c r="BH491" s="43"/>
    </row>
    <row r="492" spans="1:60">
      <c r="A492" s="275"/>
      <c r="B492" s="95"/>
      <c r="C492" s="87"/>
      <c r="J492" s="87"/>
      <c r="AI492" s="15"/>
      <c r="AJ492" s="15"/>
      <c r="AK492" s="15"/>
      <c r="AL492" s="42"/>
      <c r="AM492" s="42"/>
      <c r="AN492" s="42"/>
      <c r="AO492" s="42"/>
      <c r="AP492" s="42"/>
      <c r="AQ492" s="42"/>
      <c r="AS492" s="42"/>
      <c r="AT492" s="42"/>
      <c r="BD492" s="42"/>
      <c r="BE492" s="42"/>
      <c r="BH492" s="43"/>
    </row>
    <row r="493" spans="1:60">
      <c r="A493" s="275"/>
      <c r="B493" s="95"/>
      <c r="C493" s="87"/>
      <c r="J493" s="87"/>
      <c r="AI493" s="15"/>
      <c r="AJ493" s="15"/>
      <c r="AK493" s="15"/>
      <c r="AL493" s="42"/>
      <c r="AM493" s="42"/>
      <c r="AN493" s="42"/>
      <c r="AO493" s="42"/>
      <c r="AP493" s="42"/>
      <c r="AQ493" s="42"/>
      <c r="AS493" s="42"/>
      <c r="AT493" s="42"/>
      <c r="BD493" s="42"/>
      <c r="BE493" s="42"/>
      <c r="BH493" s="43"/>
    </row>
    <row r="494" spans="1:60">
      <c r="A494" s="275"/>
      <c r="B494" s="95"/>
      <c r="C494" s="87"/>
      <c r="J494" s="87"/>
      <c r="AI494" s="15"/>
      <c r="AJ494" s="15"/>
      <c r="AK494" s="15"/>
      <c r="AL494" s="42"/>
      <c r="AM494" s="42"/>
      <c r="AN494" s="42"/>
      <c r="AO494" s="42"/>
      <c r="AP494" s="42"/>
      <c r="AQ494" s="42"/>
      <c r="AS494" s="42"/>
      <c r="AT494" s="42"/>
      <c r="BD494" s="42"/>
      <c r="BE494" s="42"/>
      <c r="BH494" s="43"/>
    </row>
    <row r="495" spans="1:60">
      <c r="A495" s="275"/>
      <c r="B495" s="95"/>
      <c r="C495" s="87"/>
      <c r="J495" s="87"/>
      <c r="AI495" s="15"/>
      <c r="AJ495" s="15"/>
      <c r="AK495" s="15"/>
      <c r="AL495" s="42"/>
      <c r="AM495" s="42"/>
      <c r="AN495" s="42"/>
      <c r="AO495" s="42"/>
      <c r="AP495" s="42"/>
      <c r="AQ495" s="42"/>
      <c r="AS495" s="42"/>
      <c r="AT495" s="42"/>
      <c r="BD495" s="42"/>
      <c r="BE495" s="42"/>
      <c r="BH495" s="43"/>
    </row>
    <row r="496" spans="1:60">
      <c r="A496" s="275"/>
      <c r="B496" s="95"/>
      <c r="C496" s="87"/>
      <c r="J496" s="87"/>
      <c r="AI496" s="15"/>
      <c r="AJ496" s="15"/>
      <c r="AK496" s="15"/>
      <c r="AL496" s="42"/>
      <c r="AM496" s="42"/>
      <c r="AN496" s="42"/>
      <c r="AO496" s="42"/>
      <c r="AP496" s="42"/>
      <c r="AQ496" s="42"/>
      <c r="AS496" s="42"/>
      <c r="AT496" s="42"/>
      <c r="BD496" s="42"/>
      <c r="BE496" s="42"/>
      <c r="BH496" s="43"/>
    </row>
    <row r="497" spans="1:60">
      <c r="A497" s="275"/>
      <c r="B497" s="95"/>
      <c r="C497" s="87"/>
      <c r="J497" s="87"/>
      <c r="AI497" s="15"/>
      <c r="AJ497" s="15"/>
      <c r="AK497" s="15"/>
      <c r="AL497" s="42"/>
      <c r="AM497" s="42"/>
      <c r="AN497" s="42"/>
      <c r="AO497" s="42"/>
      <c r="AP497" s="42"/>
      <c r="AQ497" s="42"/>
      <c r="AS497" s="42"/>
      <c r="AT497" s="42"/>
      <c r="BD497" s="42"/>
      <c r="BE497" s="42"/>
      <c r="BH497" s="43"/>
    </row>
    <row r="498" spans="1:60">
      <c r="A498" s="275"/>
      <c r="B498" s="95"/>
      <c r="C498" s="87"/>
      <c r="J498" s="87"/>
      <c r="AI498" s="15"/>
      <c r="AJ498" s="15"/>
      <c r="AK498" s="15"/>
      <c r="AL498" s="42"/>
      <c r="AM498" s="42"/>
      <c r="AN498" s="42"/>
      <c r="AO498" s="42"/>
      <c r="AP498" s="42"/>
      <c r="AQ498" s="42"/>
      <c r="AS498" s="42"/>
      <c r="AT498" s="42"/>
      <c r="BD498" s="42"/>
      <c r="BE498" s="42"/>
      <c r="BH498" s="43"/>
    </row>
    <row r="499" spans="1:60">
      <c r="A499" s="275"/>
      <c r="B499" s="95"/>
      <c r="C499" s="87"/>
      <c r="J499" s="87"/>
      <c r="AI499" s="15"/>
      <c r="AJ499" s="15"/>
      <c r="AK499" s="15"/>
      <c r="AL499" s="42"/>
      <c r="AM499" s="42"/>
      <c r="AN499" s="42"/>
      <c r="AO499" s="42"/>
      <c r="AP499" s="42"/>
      <c r="AQ499" s="42"/>
      <c r="AS499" s="42"/>
      <c r="AT499" s="42"/>
      <c r="BD499" s="42"/>
      <c r="BE499" s="42"/>
      <c r="BH499" s="43"/>
    </row>
    <row r="500" spans="1:60">
      <c r="A500" s="275"/>
      <c r="B500" s="95"/>
      <c r="C500" s="87"/>
      <c r="J500" s="87"/>
      <c r="AI500" s="15"/>
      <c r="AJ500" s="15"/>
      <c r="AK500" s="15"/>
      <c r="AL500" s="42"/>
      <c r="AM500" s="42"/>
      <c r="AN500" s="42"/>
      <c r="AO500" s="42"/>
      <c r="AP500" s="42"/>
      <c r="AQ500" s="42"/>
      <c r="AS500" s="42"/>
      <c r="AT500" s="42"/>
      <c r="BD500" s="42"/>
      <c r="BE500" s="42"/>
      <c r="BH500" s="43"/>
    </row>
    <row r="501" spans="1:60">
      <c r="A501" s="275"/>
      <c r="B501" s="95"/>
      <c r="C501" s="87"/>
      <c r="J501" s="87"/>
      <c r="AI501" s="15"/>
      <c r="AJ501" s="15"/>
      <c r="AK501" s="15"/>
      <c r="AL501" s="42"/>
      <c r="AM501" s="42"/>
      <c r="AN501" s="42"/>
      <c r="AO501" s="42"/>
      <c r="AP501" s="42"/>
      <c r="AQ501" s="42"/>
      <c r="AS501" s="42"/>
      <c r="AT501" s="42"/>
      <c r="BD501" s="42"/>
      <c r="BE501" s="42"/>
      <c r="BH501" s="43"/>
    </row>
    <row r="502" spans="1:60">
      <c r="A502" s="275"/>
      <c r="B502" s="95"/>
      <c r="C502" s="87"/>
      <c r="J502" s="87"/>
      <c r="AI502" s="15"/>
      <c r="AJ502" s="15"/>
      <c r="AK502" s="15"/>
      <c r="AL502" s="42"/>
      <c r="AM502" s="42"/>
      <c r="AN502" s="42"/>
      <c r="AO502" s="42"/>
      <c r="AP502" s="42"/>
      <c r="AQ502" s="42"/>
      <c r="AS502" s="42"/>
      <c r="AT502" s="42"/>
      <c r="BD502" s="42"/>
      <c r="BE502" s="42"/>
      <c r="BH502" s="43"/>
    </row>
    <row r="503" spans="1:60">
      <c r="A503" s="275"/>
      <c r="B503" s="95"/>
      <c r="C503" s="87"/>
      <c r="J503" s="87"/>
      <c r="AI503" s="15"/>
      <c r="AJ503" s="15"/>
      <c r="AK503" s="15"/>
      <c r="AL503" s="42"/>
      <c r="AM503" s="42"/>
      <c r="AN503" s="42"/>
      <c r="AO503" s="42"/>
      <c r="AP503" s="42"/>
      <c r="AQ503" s="42"/>
      <c r="AS503" s="42"/>
      <c r="AT503" s="42"/>
      <c r="BD503" s="42"/>
      <c r="BE503" s="42"/>
      <c r="BH503" s="43"/>
    </row>
    <row r="504" spans="1:60">
      <c r="A504" s="275"/>
      <c r="B504" s="95"/>
      <c r="C504" s="87"/>
      <c r="J504" s="87"/>
      <c r="AI504" s="15"/>
      <c r="AJ504" s="15"/>
      <c r="AK504" s="15"/>
      <c r="AL504" s="42"/>
      <c r="AM504" s="42"/>
      <c r="AN504" s="42"/>
      <c r="AO504" s="42"/>
      <c r="AP504" s="42"/>
      <c r="AQ504" s="42"/>
      <c r="AS504" s="42"/>
      <c r="AT504" s="42"/>
      <c r="BD504" s="42"/>
      <c r="BE504" s="42"/>
      <c r="BH504" s="43"/>
    </row>
    <row r="505" spans="1:60">
      <c r="A505" s="275"/>
      <c r="B505" s="95"/>
      <c r="C505" s="87"/>
      <c r="J505" s="87"/>
      <c r="AI505" s="15"/>
      <c r="AJ505" s="15"/>
      <c r="AK505" s="15"/>
      <c r="AL505" s="42"/>
      <c r="AM505" s="42"/>
      <c r="AN505" s="42"/>
      <c r="AO505" s="42"/>
      <c r="AP505" s="42"/>
      <c r="AQ505" s="42"/>
      <c r="AS505" s="42"/>
      <c r="AT505" s="42"/>
      <c r="BD505" s="42"/>
      <c r="BE505" s="42"/>
      <c r="BH505" s="43"/>
    </row>
    <row r="506" spans="1:60">
      <c r="A506" s="275"/>
      <c r="B506" s="95"/>
      <c r="C506" s="87"/>
      <c r="J506" s="87"/>
      <c r="AI506" s="15"/>
      <c r="AJ506" s="15"/>
      <c r="AK506" s="15"/>
      <c r="AL506" s="42"/>
      <c r="AM506" s="42"/>
      <c r="AN506" s="42"/>
      <c r="AO506" s="42"/>
      <c r="AP506" s="42"/>
      <c r="AQ506" s="42"/>
      <c r="AS506" s="42"/>
      <c r="AT506" s="42"/>
      <c r="BD506" s="42"/>
      <c r="BE506" s="42"/>
      <c r="BH506" s="43"/>
    </row>
    <row r="507" spans="1:60">
      <c r="A507" s="275"/>
      <c r="B507" s="95"/>
      <c r="C507" s="87"/>
      <c r="J507" s="87"/>
      <c r="AI507" s="15"/>
      <c r="AJ507" s="15"/>
      <c r="AK507" s="15"/>
      <c r="AL507" s="42"/>
      <c r="AM507" s="42"/>
      <c r="AN507" s="42"/>
      <c r="AO507" s="42"/>
      <c r="AP507" s="42"/>
      <c r="AQ507" s="42"/>
      <c r="AS507" s="42"/>
      <c r="AT507" s="42"/>
      <c r="BD507" s="42"/>
      <c r="BE507" s="42"/>
      <c r="BH507" s="43"/>
    </row>
    <row r="508" spans="1:60">
      <c r="A508" s="275"/>
      <c r="B508" s="95"/>
      <c r="C508" s="87"/>
      <c r="J508" s="87"/>
      <c r="AI508" s="15"/>
      <c r="AJ508" s="15"/>
      <c r="AK508" s="15"/>
      <c r="AL508" s="42"/>
      <c r="AM508" s="42"/>
      <c r="AN508" s="42"/>
      <c r="AO508" s="42"/>
      <c r="AP508" s="42"/>
      <c r="AQ508" s="42"/>
      <c r="AS508" s="42"/>
      <c r="AT508" s="42"/>
      <c r="BD508" s="42"/>
      <c r="BE508" s="42"/>
      <c r="BH508" s="43"/>
    </row>
    <row r="509" spans="1:60">
      <c r="A509" s="275"/>
      <c r="B509" s="95"/>
      <c r="C509" s="87"/>
      <c r="J509" s="87"/>
      <c r="AI509" s="15"/>
      <c r="AJ509" s="15"/>
      <c r="AK509" s="15"/>
      <c r="AL509" s="42"/>
      <c r="AM509" s="42"/>
      <c r="AN509" s="42"/>
      <c r="AO509" s="42"/>
      <c r="AP509" s="42"/>
      <c r="AQ509" s="42"/>
      <c r="AS509" s="42"/>
      <c r="AT509" s="42"/>
      <c r="BD509" s="42"/>
      <c r="BE509" s="42"/>
      <c r="BH509" s="43"/>
    </row>
    <row r="510" spans="1:60">
      <c r="A510" s="275"/>
      <c r="B510" s="95"/>
      <c r="C510" s="87"/>
      <c r="J510" s="87"/>
      <c r="AI510" s="15"/>
      <c r="AJ510" s="15"/>
      <c r="AK510" s="15"/>
      <c r="AL510" s="42"/>
      <c r="AM510" s="42"/>
      <c r="AN510" s="42"/>
      <c r="AO510" s="42"/>
      <c r="AP510" s="42"/>
      <c r="AQ510" s="42"/>
      <c r="AS510" s="42"/>
      <c r="AT510" s="42"/>
      <c r="BD510" s="42"/>
      <c r="BE510" s="42"/>
      <c r="BH510" s="43"/>
    </row>
    <row r="511" spans="1:60">
      <c r="A511" s="275"/>
      <c r="B511" s="95"/>
      <c r="C511" s="87"/>
      <c r="J511" s="87"/>
      <c r="AI511" s="15"/>
      <c r="AJ511" s="15"/>
      <c r="AK511" s="15"/>
      <c r="AL511" s="42"/>
      <c r="AM511" s="42"/>
      <c r="AN511" s="42"/>
      <c r="AO511" s="42"/>
      <c r="AP511" s="42"/>
      <c r="AQ511" s="42"/>
      <c r="AS511" s="42"/>
      <c r="AT511" s="42"/>
      <c r="BD511" s="42"/>
      <c r="BE511" s="42"/>
      <c r="BH511" s="43"/>
    </row>
    <row r="512" spans="1:60">
      <c r="A512" s="275"/>
      <c r="B512" s="95"/>
      <c r="C512" s="87"/>
      <c r="J512" s="87"/>
      <c r="AI512" s="15"/>
      <c r="AJ512" s="15"/>
      <c r="AK512" s="15"/>
      <c r="AL512" s="42"/>
      <c r="AM512" s="42"/>
      <c r="AN512" s="42"/>
      <c r="AO512" s="42"/>
      <c r="AP512" s="42"/>
      <c r="AQ512" s="42"/>
      <c r="AS512" s="42"/>
      <c r="AT512" s="42"/>
      <c r="BD512" s="42"/>
      <c r="BE512" s="42"/>
      <c r="BH512" s="43"/>
    </row>
    <row r="513" spans="1:60">
      <c r="A513" s="275"/>
      <c r="B513" s="95"/>
      <c r="C513" s="87"/>
      <c r="J513" s="87"/>
      <c r="AI513" s="15"/>
      <c r="AJ513" s="15"/>
      <c r="AK513" s="15"/>
      <c r="AL513" s="42"/>
      <c r="AM513" s="42"/>
      <c r="AN513" s="42"/>
      <c r="AO513" s="42"/>
      <c r="AP513" s="42"/>
      <c r="AQ513" s="42"/>
      <c r="AS513" s="42"/>
      <c r="AT513" s="42"/>
      <c r="BD513" s="42"/>
      <c r="BE513" s="42"/>
      <c r="BH513" s="43"/>
    </row>
    <row r="514" spans="1:60">
      <c r="A514" s="275"/>
      <c r="B514" s="95"/>
      <c r="C514" s="87"/>
      <c r="J514" s="87"/>
      <c r="AI514" s="15"/>
      <c r="AJ514" s="15"/>
      <c r="AK514" s="15"/>
      <c r="AL514" s="42"/>
      <c r="AM514" s="42"/>
      <c r="AN514" s="42"/>
      <c r="AO514" s="42"/>
      <c r="AP514" s="42"/>
      <c r="AQ514" s="42"/>
      <c r="AS514" s="42"/>
      <c r="AT514" s="42"/>
      <c r="BD514" s="42"/>
      <c r="BE514" s="42"/>
      <c r="BH514" s="43"/>
    </row>
    <row r="515" spans="1:60">
      <c r="A515" s="275"/>
      <c r="B515" s="95"/>
      <c r="C515" s="87"/>
      <c r="J515" s="87"/>
      <c r="AI515" s="15"/>
      <c r="AJ515" s="15"/>
      <c r="AK515" s="15"/>
      <c r="AL515" s="42"/>
      <c r="AM515" s="42"/>
      <c r="AN515" s="42"/>
      <c r="AO515" s="42"/>
      <c r="AP515" s="42"/>
      <c r="AQ515" s="42"/>
      <c r="AS515" s="42"/>
      <c r="AT515" s="42"/>
      <c r="BD515" s="42"/>
      <c r="BE515" s="42"/>
      <c r="BH515" s="43"/>
    </row>
    <row r="516" spans="1:60">
      <c r="A516" s="275"/>
      <c r="B516" s="95"/>
      <c r="C516" s="87"/>
      <c r="J516" s="87"/>
      <c r="AI516" s="15"/>
      <c r="AJ516" s="15"/>
      <c r="AK516" s="15"/>
      <c r="AL516" s="42"/>
      <c r="AM516" s="42"/>
      <c r="AN516" s="42"/>
      <c r="AO516" s="42"/>
      <c r="AP516" s="42"/>
      <c r="AQ516" s="42"/>
      <c r="AS516" s="42"/>
      <c r="AT516" s="42"/>
      <c r="BD516" s="42"/>
      <c r="BE516" s="42"/>
      <c r="BH516" s="43"/>
    </row>
    <row r="517" spans="1:60">
      <c r="A517" s="275"/>
      <c r="B517" s="95"/>
      <c r="C517" s="87"/>
      <c r="J517" s="87"/>
      <c r="AI517" s="15"/>
      <c r="AJ517" s="15"/>
      <c r="AK517" s="15"/>
      <c r="AL517" s="42"/>
      <c r="AM517" s="42"/>
      <c r="AN517" s="42"/>
      <c r="AO517" s="42"/>
      <c r="AP517" s="42"/>
      <c r="AQ517" s="42"/>
      <c r="AS517" s="42"/>
      <c r="AT517" s="42"/>
      <c r="BD517" s="42"/>
      <c r="BE517" s="42"/>
      <c r="BH517" s="43"/>
    </row>
    <row r="518" spans="1:60">
      <c r="A518" s="275"/>
      <c r="B518" s="95"/>
      <c r="C518" s="87"/>
      <c r="J518" s="87"/>
      <c r="AI518" s="15"/>
      <c r="AJ518" s="15"/>
      <c r="AK518" s="15"/>
      <c r="AL518" s="42"/>
      <c r="AM518" s="42"/>
      <c r="AN518" s="42"/>
      <c r="AO518" s="42"/>
      <c r="AP518" s="42"/>
      <c r="AQ518" s="42"/>
      <c r="AS518" s="42"/>
      <c r="AT518" s="42"/>
      <c r="BD518" s="42"/>
      <c r="BE518" s="42"/>
      <c r="BH518" s="43"/>
    </row>
    <row r="519" spans="1:60">
      <c r="A519" s="275"/>
      <c r="B519" s="95"/>
      <c r="C519" s="87"/>
      <c r="J519" s="87"/>
      <c r="AI519" s="15"/>
      <c r="AJ519" s="15"/>
      <c r="AK519" s="15"/>
      <c r="AL519" s="42"/>
      <c r="AM519" s="42"/>
      <c r="AN519" s="42"/>
      <c r="AO519" s="42"/>
      <c r="AP519" s="42"/>
      <c r="AQ519" s="42"/>
      <c r="AS519" s="42"/>
      <c r="AT519" s="42"/>
      <c r="BD519" s="42"/>
      <c r="BE519" s="42"/>
      <c r="BH519" s="43"/>
    </row>
    <row r="520" spans="1:60">
      <c r="A520" s="275"/>
      <c r="B520" s="95"/>
      <c r="C520" s="87"/>
      <c r="J520" s="87"/>
      <c r="AI520" s="15"/>
      <c r="AJ520" s="15"/>
      <c r="AK520" s="15"/>
      <c r="AL520" s="42"/>
      <c r="AM520" s="42"/>
      <c r="AN520" s="42"/>
      <c r="AO520" s="42"/>
      <c r="AP520" s="42"/>
      <c r="AQ520" s="42"/>
      <c r="AS520" s="42"/>
      <c r="AT520" s="42"/>
      <c r="BD520" s="42"/>
      <c r="BE520" s="42"/>
      <c r="BH520" s="43"/>
    </row>
    <row r="521" spans="1:60">
      <c r="A521" s="275"/>
      <c r="B521" s="95"/>
      <c r="C521" s="87"/>
      <c r="J521" s="87"/>
      <c r="AI521" s="15"/>
      <c r="AJ521" s="15"/>
      <c r="AK521" s="15"/>
      <c r="AL521" s="42"/>
      <c r="AM521" s="42"/>
      <c r="AN521" s="42"/>
      <c r="AO521" s="42"/>
      <c r="AP521" s="42"/>
      <c r="AQ521" s="42"/>
      <c r="AS521" s="42"/>
      <c r="AT521" s="42"/>
      <c r="BD521" s="42"/>
      <c r="BE521" s="42"/>
      <c r="BH521" s="43"/>
    </row>
    <row r="522" spans="1:60">
      <c r="A522" s="275"/>
      <c r="B522" s="95"/>
      <c r="C522" s="87"/>
      <c r="J522" s="87"/>
      <c r="AI522" s="15"/>
      <c r="AJ522" s="15"/>
      <c r="AK522" s="15"/>
      <c r="AL522" s="42"/>
      <c r="AM522" s="42"/>
      <c r="AN522" s="42"/>
      <c r="AO522" s="42"/>
      <c r="AP522" s="42"/>
      <c r="AQ522" s="42"/>
      <c r="AS522" s="42"/>
      <c r="AT522" s="42"/>
      <c r="BD522" s="42"/>
      <c r="BE522" s="42"/>
      <c r="BH522" s="43"/>
    </row>
    <row r="523" spans="1:60">
      <c r="A523" s="275"/>
      <c r="B523" s="95"/>
      <c r="C523" s="87"/>
      <c r="J523" s="87"/>
      <c r="AI523" s="15"/>
      <c r="AJ523" s="15"/>
      <c r="AK523" s="15"/>
      <c r="AL523" s="42"/>
      <c r="AM523" s="42"/>
      <c r="AN523" s="42"/>
      <c r="AO523" s="42"/>
      <c r="AP523" s="42"/>
      <c r="AQ523" s="42"/>
      <c r="AS523" s="42"/>
      <c r="AT523" s="42"/>
      <c r="BD523" s="42"/>
      <c r="BE523" s="42"/>
      <c r="BH523" s="43"/>
    </row>
    <row r="524" spans="1:60">
      <c r="A524" s="275"/>
      <c r="B524" s="95"/>
      <c r="C524" s="87"/>
      <c r="J524" s="87"/>
      <c r="AI524" s="15"/>
      <c r="AJ524" s="15"/>
      <c r="AK524" s="15"/>
      <c r="AL524" s="42"/>
      <c r="AM524" s="42"/>
      <c r="AN524" s="42"/>
      <c r="AO524" s="42"/>
      <c r="AP524" s="42"/>
      <c r="AQ524" s="42"/>
      <c r="AS524" s="42"/>
      <c r="AT524" s="42"/>
      <c r="BD524" s="42"/>
      <c r="BE524" s="42"/>
      <c r="BH524" s="43"/>
    </row>
    <row r="525" spans="1:60">
      <c r="A525" s="275"/>
      <c r="B525" s="95"/>
      <c r="C525" s="87"/>
      <c r="J525" s="87"/>
      <c r="AI525" s="15"/>
      <c r="AJ525" s="15"/>
      <c r="AK525" s="15"/>
      <c r="AL525" s="42"/>
      <c r="AM525" s="42"/>
      <c r="AN525" s="42"/>
      <c r="AO525" s="42"/>
      <c r="AP525" s="42"/>
      <c r="AQ525" s="42"/>
      <c r="AS525" s="42"/>
      <c r="AT525" s="42"/>
      <c r="BD525" s="42"/>
      <c r="BE525" s="42"/>
      <c r="BH525" s="43"/>
    </row>
    <row r="526" spans="1:60">
      <c r="A526" s="275"/>
      <c r="B526" s="95"/>
      <c r="C526" s="87"/>
      <c r="J526" s="87"/>
      <c r="AI526" s="15"/>
      <c r="AJ526" s="15"/>
      <c r="AK526" s="15"/>
      <c r="AL526" s="42"/>
      <c r="AM526" s="42"/>
      <c r="AN526" s="42"/>
      <c r="AO526" s="42"/>
      <c r="AP526" s="42"/>
      <c r="AQ526" s="42"/>
      <c r="AS526" s="42"/>
      <c r="AT526" s="42"/>
      <c r="BD526" s="42"/>
      <c r="BE526" s="42"/>
      <c r="BH526" s="43"/>
    </row>
    <row r="527" spans="1:60">
      <c r="A527" s="275"/>
      <c r="B527" s="95"/>
      <c r="C527" s="87"/>
      <c r="J527" s="87"/>
      <c r="AI527" s="15"/>
      <c r="AJ527" s="15"/>
      <c r="AK527" s="15"/>
      <c r="AL527" s="42"/>
      <c r="AM527" s="42"/>
      <c r="AN527" s="42"/>
      <c r="AO527" s="42"/>
      <c r="AP527" s="42"/>
      <c r="AQ527" s="42"/>
      <c r="AS527" s="42"/>
      <c r="AT527" s="42"/>
      <c r="BD527" s="42"/>
      <c r="BE527" s="42"/>
      <c r="BH527" s="43"/>
    </row>
    <row r="528" spans="1:60">
      <c r="A528" s="275"/>
      <c r="B528" s="95"/>
      <c r="C528" s="87"/>
      <c r="J528" s="87"/>
      <c r="AI528" s="15"/>
      <c r="AJ528" s="15"/>
      <c r="AK528" s="15"/>
      <c r="AL528" s="42"/>
      <c r="AM528" s="42"/>
      <c r="AN528" s="42"/>
      <c r="AO528" s="42"/>
      <c r="AP528" s="42"/>
      <c r="AQ528" s="42"/>
      <c r="AS528" s="42"/>
      <c r="AT528" s="42"/>
      <c r="BD528" s="42"/>
      <c r="BE528" s="42"/>
      <c r="BH528" s="43"/>
    </row>
    <row r="529" spans="1:60">
      <c r="A529" s="275"/>
      <c r="B529" s="95"/>
      <c r="C529" s="87"/>
      <c r="J529" s="87"/>
      <c r="AI529" s="15"/>
      <c r="AJ529" s="15"/>
      <c r="AK529" s="15"/>
      <c r="AL529" s="42"/>
      <c r="AM529" s="42"/>
      <c r="AN529" s="42"/>
      <c r="AO529" s="42"/>
      <c r="AP529" s="42"/>
      <c r="AQ529" s="42"/>
      <c r="AS529" s="42"/>
      <c r="AT529" s="42"/>
      <c r="BD529" s="42"/>
      <c r="BE529" s="42"/>
      <c r="BH529" s="43"/>
    </row>
    <row r="530" spans="1:60">
      <c r="A530" s="275"/>
      <c r="B530" s="95"/>
      <c r="C530" s="87"/>
      <c r="J530" s="87"/>
      <c r="AI530" s="15"/>
      <c r="AJ530" s="15"/>
      <c r="AK530" s="15"/>
      <c r="AL530" s="42"/>
      <c r="AM530" s="42"/>
      <c r="AN530" s="42"/>
      <c r="AO530" s="42"/>
      <c r="AP530" s="42"/>
      <c r="AQ530" s="42"/>
      <c r="AS530" s="42"/>
      <c r="AT530" s="42"/>
      <c r="BD530" s="42"/>
      <c r="BE530" s="42"/>
      <c r="BH530" s="43"/>
    </row>
    <row r="531" spans="1:60">
      <c r="A531" s="275"/>
      <c r="B531" s="95"/>
      <c r="C531" s="87"/>
      <c r="J531" s="87"/>
      <c r="AI531" s="15"/>
      <c r="AJ531" s="15"/>
      <c r="AK531" s="15"/>
      <c r="AL531" s="42"/>
      <c r="AM531" s="42"/>
      <c r="AN531" s="42"/>
      <c r="AO531" s="42"/>
      <c r="AP531" s="42"/>
      <c r="AQ531" s="42"/>
      <c r="AS531" s="42"/>
      <c r="AT531" s="42"/>
      <c r="BD531" s="42"/>
      <c r="BE531" s="42"/>
      <c r="BH531" s="43"/>
    </row>
    <row r="532" spans="1:60">
      <c r="A532" s="275"/>
      <c r="B532" s="95"/>
      <c r="C532" s="87"/>
      <c r="J532" s="87"/>
      <c r="AI532" s="15"/>
      <c r="AJ532" s="15"/>
      <c r="AK532" s="15"/>
      <c r="AL532" s="42"/>
      <c r="AM532" s="42"/>
      <c r="AN532" s="42"/>
      <c r="AO532" s="42"/>
      <c r="AP532" s="42"/>
      <c r="AQ532" s="42"/>
      <c r="AS532" s="42"/>
      <c r="AT532" s="42"/>
      <c r="BD532" s="42"/>
      <c r="BE532" s="42"/>
      <c r="BH532" s="43"/>
    </row>
    <row r="533" spans="1:60">
      <c r="A533" s="275"/>
      <c r="B533" s="95"/>
      <c r="C533" s="87"/>
      <c r="J533" s="87"/>
      <c r="AI533" s="15"/>
      <c r="AJ533" s="15"/>
      <c r="AK533" s="15"/>
      <c r="AL533" s="42"/>
      <c r="AM533" s="42"/>
      <c r="AN533" s="42"/>
      <c r="AO533" s="42"/>
      <c r="AP533" s="42"/>
      <c r="AQ533" s="42"/>
      <c r="AS533" s="42"/>
      <c r="AT533" s="42"/>
      <c r="BD533" s="42"/>
      <c r="BE533" s="42"/>
      <c r="BH533" s="43"/>
    </row>
    <row r="534" spans="1:60">
      <c r="A534" s="275"/>
      <c r="B534" s="95"/>
      <c r="C534" s="87"/>
      <c r="J534" s="87"/>
      <c r="AI534" s="15"/>
      <c r="AJ534" s="15"/>
      <c r="AK534" s="15"/>
      <c r="AL534" s="42"/>
      <c r="AM534" s="42"/>
      <c r="AN534" s="42"/>
      <c r="AO534" s="42"/>
      <c r="AP534" s="42"/>
      <c r="AQ534" s="42"/>
      <c r="AS534" s="42"/>
      <c r="AT534" s="42"/>
      <c r="BD534" s="42"/>
      <c r="BE534" s="42"/>
      <c r="BH534" s="43"/>
    </row>
    <row r="535" spans="1:60">
      <c r="A535" s="275"/>
      <c r="B535" s="95"/>
      <c r="C535" s="87"/>
      <c r="J535" s="87"/>
      <c r="AI535" s="15"/>
      <c r="AJ535" s="15"/>
      <c r="AK535" s="15"/>
      <c r="AL535" s="42"/>
      <c r="AM535" s="42"/>
      <c r="AN535" s="42"/>
      <c r="AO535" s="42"/>
      <c r="AP535" s="42"/>
      <c r="AQ535" s="42"/>
      <c r="AS535" s="42"/>
      <c r="AT535" s="42"/>
      <c r="BD535" s="42"/>
      <c r="BE535" s="42"/>
      <c r="BH535" s="43"/>
    </row>
    <row r="536" spans="1:60">
      <c r="A536" s="275"/>
      <c r="B536" s="95"/>
      <c r="C536" s="87"/>
      <c r="J536" s="87"/>
      <c r="AI536" s="15"/>
      <c r="AJ536" s="15"/>
      <c r="AK536" s="15"/>
      <c r="AL536" s="42"/>
      <c r="AM536" s="42"/>
      <c r="AN536" s="42"/>
      <c r="AO536" s="42"/>
      <c r="AP536" s="42"/>
      <c r="AQ536" s="42"/>
      <c r="AS536" s="42"/>
      <c r="AT536" s="42"/>
      <c r="BD536" s="42"/>
      <c r="BE536" s="42"/>
      <c r="BH536" s="43"/>
    </row>
    <row r="549" spans="1:60">
      <c r="A549" s="275"/>
      <c r="B549" s="95"/>
      <c r="C549" s="87"/>
      <c r="J549" s="87"/>
      <c r="AI549" s="15"/>
      <c r="AJ549" s="15"/>
      <c r="AK549" s="15"/>
      <c r="AL549" s="42"/>
      <c r="AM549" s="42"/>
      <c r="AN549" s="42"/>
      <c r="AO549" s="42"/>
      <c r="AP549" s="42"/>
      <c r="AQ549" s="42"/>
      <c r="AS549" s="42"/>
      <c r="AT549" s="42"/>
      <c r="BD549" s="42"/>
      <c r="BE549" s="42"/>
      <c r="BH549" s="43"/>
    </row>
    <row r="550" spans="1:60">
      <c r="A550" s="275"/>
      <c r="B550" s="95"/>
      <c r="C550" s="87"/>
      <c r="J550" s="87"/>
      <c r="AI550" s="15"/>
      <c r="AJ550" s="15"/>
      <c r="AK550" s="15"/>
      <c r="AL550" s="42"/>
      <c r="AM550" s="42"/>
      <c r="AN550" s="42"/>
      <c r="AO550" s="42"/>
      <c r="AP550" s="42"/>
      <c r="AQ550" s="42"/>
      <c r="AS550" s="42"/>
      <c r="AT550" s="42"/>
      <c r="BD550" s="42"/>
      <c r="BE550" s="42"/>
      <c r="BH550" s="43"/>
    </row>
    <row r="551" spans="1:60">
      <c r="A551" s="275"/>
      <c r="B551" s="95"/>
      <c r="C551" s="87"/>
      <c r="J551" s="87"/>
      <c r="AI551" s="15"/>
      <c r="AJ551" s="15"/>
      <c r="AK551" s="15"/>
      <c r="AL551" s="42"/>
      <c r="AM551" s="42"/>
      <c r="AN551" s="42"/>
      <c r="AO551" s="42"/>
      <c r="AP551" s="42"/>
      <c r="AQ551" s="42"/>
      <c r="AS551" s="42"/>
      <c r="AT551" s="42"/>
      <c r="BD551" s="42"/>
      <c r="BE551" s="42"/>
      <c r="BH551" s="43"/>
    </row>
    <row r="552" spans="1:60">
      <c r="A552" s="275"/>
      <c r="B552" s="95"/>
      <c r="C552" s="87"/>
      <c r="J552" s="87"/>
      <c r="AI552" s="15"/>
      <c r="AJ552" s="15"/>
      <c r="AK552" s="15"/>
      <c r="AL552" s="42"/>
      <c r="AM552" s="42"/>
      <c r="AN552" s="42"/>
      <c r="AO552" s="42"/>
      <c r="AP552" s="42"/>
      <c r="AQ552" s="42"/>
      <c r="AS552" s="42"/>
      <c r="AT552" s="42"/>
      <c r="BD552" s="42"/>
      <c r="BE552" s="42"/>
      <c r="BH552" s="43"/>
    </row>
    <row r="553" spans="1:60">
      <c r="A553" s="275"/>
      <c r="B553" s="95"/>
      <c r="C553" s="87"/>
      <c r="J553" s="87"/>
      <c r="AI553" s="15"/>
      <c r="AJ553" s="15"/>
      <c r="AK553" s="15"/>
      <c r="AL553" s="42"/>
      <c r="AM553" s="42"/>
      <c r="AN553" s="42"/>
      <c r="AO553" s="42"/>
      <c r="AP553" s="42"/>
      <c r="AQ553" s="42"/>
      <c r="AS553" s="42"/>
      <c r="AT553" s="42"/>
      <c r="BD553" s="42"/>
      <c r="BE553" s="42"/>
      <c r="BH553" s="43"/>
    </row>
    <row r="554" spans="1:60">
      <c r="A554" s="275"/>
      <c r="B554" s="95"/>
      <c r="C554" s="87"/>
      <c r="J554" s="87"/>
      <c r="AI554" s="15"/>
      <c r="AJ554" s="15"/>
      <c r="AK554" s="15"/>
      <c r="AL554" s="42"/>
      <c r="AM554" s="42"/>
      <c r="AN554" s="42"/>
      <c r="AO554" s="42"/>
      <c r="AP554" s="42"/>
      <c r="AQ554" s="42"/>
      <c r="AS554" s="42"/>
      <c r="AT554" s="42"/>
      <c r="BD554" s="42"/>
      <c r="BE554" s="42"/>
      <c r="BH554" s="43"/>
    </row>
    <row r="555" spans="1:60">
      <c r="A555" s="275"/>
      <c r="B555" s="95"/>
      <c r="C555" s="87"/>
      <c r="J555" s="87"/>
      <c r="AI555" s="15"/>
      <c r="AJ555" s="15"/>
      <c r="AK555" s="15"/>
      <c r="AL555" s="42"/>
      <c r="AM555" s="42"/>
      <c r="AN555" s="42"/>
      <c r="AO555" s="42"/>
      <c r="AP555" s="42"/>
      <c r="AQ555" s="42"/>
      <c r="AS555" s="42"/>
      <c r="AT555" s="42"/>
      <c r="BD555" s="42"/>
      <c r="BE555" s="42"/>
      <c r="BH555" s="43"/>
    </row>
    <row r="556" spans="1:60">
      <c r="A556" s="275"/>
      <c r="B556" s="95"/>
      <c r="C556" s="87"/>
      <c r="J556" s="87"/>
      <c r="AI556" s="15"/>
      <c r="AJ556" s="15"/>
      <c r="AK556" s="15"/>
      <c r="AL556" s="42"/>
      <c r="AM556" s="42"/>
      <c r="AN556" s="42"/>
      <c r="AO556" s="42"/>
      <c r="AP556" s="42"/>
      <c r="AQ556" s="42"/>
      <c r="AS556" s="42"/>
      <c r="AT556" s="42"/>
      <c r="BD556" s="42"/>
      <c r="BE556" s="42"/>
      <c r="BH556" s="43"/>
    </row>
    <row r="557" spans="1:60">
      <c r="A557" s="275"/>
      <c r="B557" s="95"/>
      <c r="C557" s="87"/>
      <c r="J557" s="87"/>
      <c r="AI557" s="15"/>
      <c r="AJ557" s="15"/>
      <c r="AK557" s="15"/>
      <c r="AL557" s="42"/>
      <c r="AM557" s="42"/>
      <c r="AN557" s="42"/>
      <c r="AO557" s="42"/>
      <c r="AP557" s="42"/>
      <c r="AQ557" s="42"/>
      <c r="AS557" s="42"/>
      <c r="AT557" s="42"/>
      <c r="BD557" s="42"/>
      <c r="BE557" s="42"/>
      <c r="BH557" s="43"/>
    </row>
    <row r="558" spans="1:60">
      <c r="A558" s="275"/>
      <c r="B558" s="95"/>
      <c r="C558" s="87"/>
      <c r="J558" s="87"/>
      <c r="AI558" s="15"/>
      <c r="AJ558" s="15"/>
      <c r="AK558" s="15"/>
      <c r="AL558" s="42"/>
      <c r="AM558" s="42"/>
      <c r="AN558" s="42"/>
      <c r="AO558" s="42"/>
      <c r="AP558" s="42"/>
      <c r="AQ558" s="42"/>
      <c r="AS558" s="42"/>
      <c r="AT558" s="42"/>
      <c r="BD558" s="42"/>
      <c r="BE558" s="42"/>
      <c r="BH558" s="43"/>
    </row>
    <row r="559" spans="1:60">
      <c r="A559" s="275"/>
      <c r="B559" s="95"/>
      <c r="C559" s="87"/>
      <c r="J559" s="87"/>
      <c r="AI559" s="15"/>
      <c r="AJ559" s="15"/>
      <c r="AK559" s="15"/>
      <c r="AL559" s="42"/>
      <c r="AM559" s="42"/>
      <c r="AN559" s="42"/>
      <c r="AO559" s="42"/>
      <c r="AP559" s="42"/>
      <c r="AQ559" s="42"/>
      <c r="AS559" s="42"/>
      <c r="AT559" s="42"/>
      <c r="BD559" s="42"/>
      <c r="BE559" s="42"/>
      <c r="BH559" s="43"/>
    </row>
    <row r="560" spans="1:60">
      <c r="A560" s="275"/>
      <c r="B560" s="95"/>
      <c r="C560" s="87"/>
      <c r="J560" s="87"/>
      <c r="AI560" s="15"/>
      <c r="AJ560" s="15"/>
      <c r="AK560" s="15"/>
      <c r="AL560" s="42"/>
      <c r="AM560" s="42"/>
      <c r="AN560" s="42"/>
      <c r="AO560" s="42"/>
      <c r="AP560" s="42"/>
      <c r="AQ560" s="42"/>
      <c r="AS560" s="42"/>
      <c r="AT560" s="42"/>
      <c r="BD560" s="42"/>
      <c r="BE560" s="42"/>
      <c r="BH560" s="43"/>
    </row>
    <row r="561" spans="1:60">
      <c r="A561" s="275"/>
      <c r="B561" s="95"/>
      <c r="C561" s="87"/>
      <c r="J561" s="87"/>
      <c r="AI561" s="15"/>
      <c r="AJ561" s="15"/>
      <c r="AK561" s="15"/>
      <c r="AL561" s="42"/>
      <c r="AM561" s="42"/>
      <c r="AN561" s="42"/>
      <c r="AO561" s="42"/>
      <c r="AP561" s="42"/>
      <c r="AQ561" s="42"/>
      <c r="AS561" s="42"/>
      <c r="AT561" s="42"/>
      <c r="BD561" s="42"/>
      <c r="BE561" s="42"/>
      <c r="BH561" s="43"/>
    </row>
    <row r="562" spans="1:60">
      <c r="A562" s="275"/>
      <c r="B562" s="95"/>
      <c r="C562" s="87"/>
      <c r="J562" s="87"/>
      <c r="AI562" s="15"/>
      <c r="AJ562" s="15"/>
      <c r="AK562" s="15"/>
      <c r="AL562" s="42"/>
      <c r="AM562" s="42"/>
      <c r="AN562" s="42"/>
      <c r="AO562" s="42"/>
      <c r="AP562" s="42"/>
      <c r="AQ562" s="42"/>
      <c r="AS562" s="42"/>
      <c r="AT562" s="42"/>
      <c r="BD562" s="42"/>
      <c r="BE562" s="42"/>
      <c r="BH562" s="43"/>
    </row>
    <row r="563" spans="1:60">
      <c r="A563" s="275"/>
      <c r="B563" s="95"/>
      <c r="C563" s="87"/>
      <c r="J563" s="87"/>
      <c r="AI563" s="15"/>
      <c r="AJ563" s="15"/>
      <c r="AK563" s="15"/>
      <c r="AL563" s="42"/>
      <c r="AM563" s="42"/>
      <c r="AN563" s="42"/>
      <c r="AO563" s="42"/>
      <c r="AP563" s="42"/>
      <c r="AQ563" s="42"/>
      <c r="AS563" s="42"/>
      <c r="AT563" s="42"/>
      <c r="BD563" s="42"/>
      <c r="BE563" s="42"/>
      <c r="BH563" s="43"/>
    </row>
    <row r="564" spans="1:60">
      <c r="A564" s="275"/>
      <c r="B564" s="95"/>
      <c r="C564" s="87"/>
      <c r="J564" s="87"/>
      <c r="AI564" s="15"/>
      <c r="AJ564" s="15"/>
      <c r="AK564" s="15"/>
      <c r="AL564" s="42"/>
      <c r="AM564" s="42"/>
      <c r="AN564" s="42"/>
      <c r="AO564" s="42"/>
      <c r="AP564" s="42"/>
      <c r="AQ564" s="42"/>
      <c r="AS564" s="42"/>
      <c r="AT564" s="42"/>
      <c r="BD564" s="42"/>
      <c r="BE564" s="42"/>
      <c r="BH564" s="43"/>
    </row>
    <row r="565" spans="1:60">
      <c r="A565" s="275"/>
      <c r="B565" s="95"/>
      <c r="C565" s="87"/>
      <c r="J565" s="87"/>
      <c r="AI565" s="15"/>
      <c r="AJ565" s="15"/>
      <c r="AK565" s="15"/>
      <c r="AL565" s="42"/>
      <c r="AM565" s="42"/>
      <c r="AN565" s="42"/>
      <c r="AO565" s="42"/>
      <c r="AP565" s="42"/>
      <c r="AQ565" s="42"/>
      <c r="AS565" s="42"/>
      <c r="AT565" s="42"/>
      <c r="BD565" s="42"/>
      <c r="BE565" s="42"/>
      <c r="BH565" s="43"/>
    </row>
    <row r="566" spans="1:60">
      <c r="A566" s="275"/>
      <c r="B566" s="95"/>
      <c r="C566" s="87"/>
      <c r="J566" s="87"/>
      <c r="AI566" s="15"/>
      <c r="AJ566" s="15"/>
      <c r="AK566" s="15"/>
      <c r="AL566" s="42"/>
      <c r="AM566" s="42"/>
      <c r="AN566" s="42"/>
      <c r="AO566" s="42"/>
      <c r="AP566" s="42"/>
      <c r="AQ566" s="42"/>
      <c r="AS566" s="42"/>
      <c r="AT566" s="42"/>
      <c r="BD566" s="42"/>
      <c r="BE566" s="42"/>
      <c r="BH566" s="43"/>
    </row>
    <row r="567" spans="1:60">
      <c r="A567" s="275"/>
      <c r="B567" s="95"/>
      <c r="C567" s="87"/>
      <c r="J567" s="87"/>
      <c r="AI567" s="15"/>
      <c r="AJ567" s="15"/>
      <c r="AK567" s="15"/>
      <c r="AL567" s="42"/>
      <c r="AM567" s="42"/>
      <c r="AN567" s="42"/>
      <c r="AO567" s="42"/>
      <c r="AP567" s="42"/>
      <c r="AQ567" s="42"/>
      <c r="AS567" s="42"/>
      <c r="AT567" s="42"/>
      <c r="BD567" s="42"/>
      <c r="BE567" s="42"/>
      <c r="BH567" s="43"/>
    </row>
    <row r="568" spans="1:60">
      <c r="A568" s="275"/>
      <c r="B568" s="95"/>
      <c r="C568" s="87"/>
      <c r="J568" s="87"/>
      <c r="AI568" s="15"/>
      <c r="AJ568" s="15"/>
      <c r="AK568" s="15"/>
      <c r="AL568" s="42"/>
      <c r="AM568" s="42"/>
      <c r="AN568" s="42"/>
      <c r="AO568" s="42"/>
      <c r="AP568" s="42"/>
      <c r="AQ568" s="42"/>
      <c r="AS568" s="42"/>
      <c r="AT568" s="42"/>
      <c r="BD568" s="42"/>
      <c r="BE568" s="42"/>
      <c r="BH568" s="43"/>
    </row>
    <row r="569" spans="1:60">
      <c r="A569" s="275"/>
      <c r="B569" s="95"/>
      <c r="C569" s="87"/>
      <c r="J569" s="87"/>
      <c r="AI569" s="15"/>
      <c r="AJ569" s="15"/>
      <c r="AK569" s="15"/>
      <c r="AL569" s="42"/>
      <c r="AM569" s="42"/>
      <c r="AN569" s="42"/>
      <c r="AO569" s="42"/>
      <c r="AP569" s="42"/>
      <c r="AQ569" s="42"/>
      <c r="AS569" s="42"/>
      <c r="AT569" s="42"/>
      <c r="BD569" s="42"/>
      <c r="BE569" s="42"/>
      <c r="BH569" s="43"/>
    </row>
    <row r="570" spans="1:60">
      <c r="A570" s="275"/>
      <c r="B570" s="95"/>
      <c r="C570" s="87"/>
      <c r="J570" s="87"/>
      <c r="AI570" s="15"/>
      <c r="AJ570" s="15"/>
      <c r="AK570" s="15"/>
      <c r="AL570" s="42"/>
      <c r="AM570" s="42"/>
      <c r="AN570" s="42"/>
      <c r="AO570" s="42"/>
      <c r="AP570" s="42"/>
      <c r="AQ570" s="42"/>
      <c r="AS570" s="42"/>
      <c r="AT570" s="42"/>
      <c r="BD570" s="42"/>
      <c r="BE570" s="42"/>
      <c r="BH570" s="43"/>
    </row>
    <row r="571" spans="1:60">
      <c r="A571" s="275"/>
      <c r="B571" s="95"/>
      <c r="C571" s="87"/>
      <c r="J571" s="87"/>
      <c r="AI571" s="15"/>
      <c r="AJ571" s="15"/>
      <c r="AK571" s="15"/>
      <c r="AL571" s="42"/>
      <c r="AM571" s="42"/>
      <c r="AN571" s="42"/>
      <c r="AO571" s="42"/>
      <c r="AP571" s="42"/>
      <c r="AQ571" s="42"/>
      <c r="AS571" s="42"/>
      <c r="AT571" s="42"/>
      <c r="BD571" s="42"/>
      <c r="BE571" s="42"/>
      <c r="BH571" s="43"/>
    </row>
    <row r="572" spans="1:60">
      <c r="A572" s="275"/>
      <c r="B572" s="95"/>
      <c r="C572" s="87"/>
      <c r="J572" s="87"/>
      <c r="AI572" s="15"/>
      <c r="AJ572" s="15"/>
      <c r="AK572" s="15"/>
      <c r="AL572" s="42"/>
      <c r="AM572" s="42"/>
      <c r="AN572" s="42"/>
      <c r="AO572" s="42"/>
      <c r="AP572" s="42"/>
      <c r="AQ572" s="42"/>
      <c r="AS572" s="42"/>
      <c r="AT572" s="42"/>
      <c r="BD572" s="42"/>
      <c r="BE572" s="42"/>
      <c r="BH572" s="43"/>
    </row>
    <row r="573" spans="1:60">
      <c r="A573" s="275"/>
      <c r="B573" s="95"/>
      <c r="C573" s="87"/>
      <c r="J573" s="87"/>
      <c r="AI573" s="15"/>
      <c r="AJ573" s="15"/>
      <c r="AK573" s="15"/>
      <c r="AL573" s="42"/>
      <c r="AM573" s="42"/>
      <c r="AN573" s="42"/>
      <c r="AO573" s="42"/>
      <c r="AP573" s="42"/>
      <c r="AQ573" s="42"/>
      <c r="AS573" s="42"/>
      <c r="AT573" s="42"/>
      <c r="BD573" s="42"/>
      <c r="BE573" s="42"/>
      <c r="BH573" s="43"/>
    </row>
    <row r="574" spans="1:60">
      <c r="A574" s="275"/>
      <c r="B574" s="95"/>
      <c r="C574" s="87"/>
      <c r="J574" s="87"/>
      <c r="AI574" s="15"/>
      <c r="AJ574" s="15"/>
      <c r="AK574" s="15"/>
      <c r="AL574" s="42"/>
      <c r="AM574" s="42"/>
      <c r="AN574" s="42"/>
      <c r="AO574" s="42"/>
      <c r="AP574" s="42"/>
      <c r="AQ574" s="42"/>
      <c r="AS574" s="42"/>
      <c r="AT574" s="42"/>
      <c r="BD574" s="42"/>
      <c r="BE574" s="42"/>
      <c r="BH574" s="43"/>
    </row>
    <row r="575" spans="1:60">
      <c r="A575" s="275"/>
      <c r="B575" s="95"/>
      <c r="C575" s="87"/>
      <c r="J575" s="87"/>
      <c r="AI575" s="15"/>
      <c r="AJ575" s="15"/>
      <c r="AK575" s="15"/>
      <c r="AL575" s="42"/>
      <c r="AM575" s="42"/>
      <c r="AN575" s="42"/>
      <c r="AO575" s="42"/>
      <c r="AP575" s="42"/>
      <c r="AQ575" s="42"/>
      <c r="AS575" s="42"/>
      <c r="AT575" s="42"/>
      <c r="BD575" s="42"/>
      <c r="BE575" s="42"/>
      <c r="BH575" s="43"/>
    </row>
    <row r="576" spans="1:60">
      <c r="A576" s="275"/>
      <c r="B576" s="95"/>
      <c r="C576" s="87"/>
      <c r="J576" s="87"/>
      <c r="AI576" s="15"/>
      <c r="AJ576" s="15"/>
      <c r="AK576" s="15"/>
      <c r="AL576" s="42"/>
      <c r="AM576" s="42"/>
      <c r="AN576" s="42"/>
      <c r="AO576" s="42"/>
      <c r="AP576" s="42"/>
      <c r="AQ576" s="42"/>
      <c r="AS576" s="42"/>
      <c r="AT576" s="42"/>
      <c r="BD576" s="42"/>
      <c r="BE576" s="42"/>
      <c r="BH576" s="43"/>
    </row>
    <row r="577" spans="1:60">
      <c r="A577" s="275"/>
      <c r="B577" s="95"/>
      <c r="C577" s="87"/>
      <c r="J577" s="87"/>
      <c r="AI577" s="15"/>
      <c r="AJ577" s="15"/>
      <c r="AK577" s="15"/>
      <c r="AL577" s="42"/>
      <c r="AM577" s="42"/>
      <c r="AN577" s="42"/>
      <c r="AO577" s="42"/>
      <c r="AP577" s="42"/>
      <c r="AQ577" s="42"/>
      <c r="AS577" s="42"/>
      <c r="AT577" s="42"/>
      <c r="BD577" s="42"/>
      <c r="BE577" s="42"/>
      <c r="BH577" s="43"/>
    </row>
    <row r="578" spans="1:60">
      <c r="A578" s="275"/>
      <c r="B578" s="95"/>
      <c r="C578" s="87"/>
      <c r="J578" s="87"/>
      <c r="AI578" s="15"/>
      <c r="AJ578" s="15"/>
      <c r="AK578" s="15"/>
      <c r="AL578" s="42"/>
      <c r="AM578" s="42"/>
      <c r="AN578" s="42"/>
      <c r="AO578" s="42"/>
      <c r="AP578" s="42"/>
      <c r="AQ578" s="42"/>
      <c r="AS578" s="42"/>
      <c r="AT578" s="42"/>
      <c r="BD578" s="42"/>
      <c r="BE578" s="42"/>
      <c r="BH578" s="43"/>
    </row>
    <row r="579" spans="1:60">
      <c r="A579" s="275"/>
      <c r="B579" s="95"/>
      <c r="C579" s="87"/>
      <c r="J579" s="87"/>
      <c r="AI579" s="15"/>
      <c r="AJ579" s="15"/>
      <c r="AK579" s="15"/>
      <c r="AL579" s="42"/>
      <c r="AM579" s="42"/>
      <c r="AN579" s="42"/>
      <c r="AO579" s="42"/>
      <c r="AP579" s="42"/>
      <c r="AQ579" s="42"/>
      <c r="AS579" s="42"/>
      <c r="AT579" s="42"/>
      <c r="BD579" s="42"/>
      <c r="BE579" s="42"/>
      <c r="BH579" s="43"/>
    </row>
    <row r="580" spans="1:60">
      <c r="A580" s="275"/>
      <c r="B580" s="95"/>
      <c r="C580" s="87"/>
      <c r="J580" s="87"/>
      <c r="AI580" s="15"/>
      <c r="AJ580" s="15"/>
      <c r="AK580" s="15"/>
      <c r="AL580" s="42"/>
      <c r="AM580" s="42"/>
      <c r="AN580" s="42"/>
      <c r="AO580" s="42"/>
      <c r="AP580" s="42"/>
      <c r="AQ580" s="42"/>
      <c r="AS580" s="42"/>
      <c r="AT580" s="42"/>
      <c r="BD580" s="42"/>
      <c r="BE580" s="42"/>
      <c r="BH580" s="43"/>
    </row>
    <row r="581" spans="1:60">
      <c r="A581" s="275"/>
      <c r="B581" s="95"/>
      <c r="C581" s="87"/>
      <c r="J581" s="87"/>
      <c r="AI581" s="15"/>
      <c r="AJ581" s="15"/>
      <c r="AK581" s="15"/>
      <c r="AL581" s="42"/>
      <c r="AM581" s="42"/>
      <c r="AN581" s="42"/>
      <c r="AO581" s="42"/>
      <c r="AP581" s="42"/>
      <c r="AQ581" s="42"/>
      <c r="AS581" s="42"/>
      <c r="AT581" s="42"/>
      <c r="BD581" s="42"/>
      <c r="BE581" s="42"/>
      <c r="BH581" s="43"/>
    </row>
    <row r="582" spans="1:60">
      <c r="A582" s="275"/>
      <c r="B582" s="95"/>
      <c r="C582" s="87"/>
      <c r="J582" s="87"/>
      <c r="AI582" s="15"/>
      <c r="AJ582" s="15"/>
      <c r="AK582" s="15"/>
      <c r="AL582" s="42"/>
      <c r="AM582" s="42"/>
      <c r="AN582" s="42"/>
      <c r="AO582" s="42"/>
      <c r="AP582" s="42"/>
      <c r="AQ582" s="42"/>
      <c r="AS582" s="42"/>
      <c r="AT582" s="42"/>
      <c r="BD582" s="42"/>
      <c r="BE582" s="42"/>
      <c r="BH582" s="43"/>
    </row>
    <row r="583" spans="1:60">
      <c r="A583" s="275"/>
      <c r="B583" s="95"/>
      <c r="C583" s="87"/>
      <c r="J583" s="87"/>
      <c r="AI583" s="15"/>
      <c r="AJ583" s="15"/>
      <c r="AK583" s="15"/>
      <c r="AL583" s="42"/>
      <c r="AM583" s="42"/>
      <c r="AN583" s="42"/>
      <c r="AO583" s="42"/>
      <c r="AP583" s="42"/>
      <c r="AQ583" s="42"/>
      <c r="AS583" s="42"/>
      <c r="AT583" s="42"/>
      <c r="BD583" s="42"/>
      <c r="BE583" s="42"/>
      <c r="BH583" s="43"/>
    </row>
    <row r="584" spans="1:60">
      <c r="A584" s="275"/>
      <c r="B584" s="95"/>
      <c r="C584" s="87"/>
      <c r="J584" s="87"/>
      <c r="AI584" s="15"/>
      <c r="AJ584" s="15"/>
      <c r="AK584" s="15"/>
      <c r="AL584" s="42"/>
      <c r="AM584" s="42"/>
      <c r="AN584" s="42"/>
      <c r="AO584" s="42"/>
      <c r="AP584" s="42"/>
      <c r="AQ584" s="42"/>
      <c r="AS584" s="42"/>
      <c r="AT584" s="42"/>
      <c r="BD584" s="42"/>
      <c r="BE584" s="42"/>
      <c r="BH584" s="43"/>
    </row>
    <row r="585" spans="1:60">
      <c r="A585" s="275"/>
      <c r="B585" s="95"/>
      <c r="C585" s="87"/>
      <c r="J585" s="87"/>
      <c r="AI585" s="15"/>
      <c r="AJ585" s="15"/>
      <c r="AK585" s="15"/>
      <c r="AL585" s="42"/>
      <c r="AM585" s="42"/>
      <c r="AN585" s="42"/>
      <c r="AO585" s="42"/>
      <c r="AP585" s="42"/>
      <c r="AQ585" s="42"/>
      <c r="AS585" s="42"/>
      <c r="AT585" s="42"/>
      <c r="BD585" s="42"/>
      <c r="BE585" s="42"/>
      <c r="BH585" s="43"/>
    </row>
    <row r="586" spans="1:60">
      <c r="A586" s="275"/>
      <c r="B586" s="95"/>
      <c r="C586" s="87"/>
      <c r="J586" s="87"/>
      <c r="AI586" s="15"/>
      <c r="AJ586" s="15"/>
      <c r="AK586" s="15"/>
      <c r="AL586" s="42"/>
      <c r="AM586" s="42"/>
      <c r="AN586" s="42"/>
      <c r="AO586" s="42"/>
      <c r="AP586" s="42"/>
      <c r="AQ586" s="42"/>
      <c r="AS586" s="42"/>
      <c r="AT586" s="42"/>
      <c r="BD586" s="42"/>
      <c r="BE586" s="42"/>
      <c r="BH586" s="43"/>
    </row>
    <row r="587" spans="1:60">
      <c r="A587" s="275"/>
      <c r="B587" s="95"/>
      <c r="C587" s="87"/>
      <c r="J587" s="87"/>
      <c r="AI587" s="15"/>
      <c r="AJ587" s="15"/>
      <c r="AK587" s="15"/>
      <c r="AL587" s="42"/>
      <c r="AM587" s="42"/>
      <c r="AN587" s="42"/>
      <c r="AO587" s="42"/>
      <c r="AP587" s="42"/>
      <c r="AQ587" s="42"/>
      <c r="AS587" s="42"/>
      <c r="AT587" s="42"/>
      <c r="BD587" s="42"/>
      <c r="BE587" s="42"/>
      <c r="BH587" s="43"/>
    </row>
    <row r="588" spans="1:60">
      <c r="A588" s="275"/>
      <c r="B588" s="95"/>
      <c r="C588" s="87"/>
      <c r="J588" s="87"/>
      <c r="AI588" s="15"/>
      <c r="AJ588" s="15"/>
      <c r="AK588" s="15"/>
      <c r="AL588" s="42"/>
      <c r="AM588" s="42"/>
      <c r="AN588" s="42"/>
      <c r="AO588" s="42"/>
      <c r="AP588" s="42"/>
      <c r="AQ588" s="42"/>
      <c r="AS588" s="42"/>
      <c r="AT588" s="42"/>
      <c r="BD588" s="42"/>
      <c r="BE588" s="42"/>
      <c r="BH588" s="43"/>
    </row>
    <row r="589" spans="1:60">
      <c r="A589" s="275"/>
      <c r="B589" s="95"/>
      <c r="C589" s="87"/>
      <c r="J589" s="87"/>
      <c r="AI589" s="15"/>
      <c r="AJ589" s="15"/>
      <c r="AK589" s="15"/>
      <c r="AL589" s="42"/>
      <c r="AM589" s="42"/>
      <c r="AN589" s="42"/>
      <c r="AO589" s="42"/>
      <c r="AP589" s="42"/>
      <c r="AQ589" s="42"/>
      <c r="AS589" s="42"/>
      <c r="AT589" s="42"/>
      <c r="BD589" s="42"/>
      <c r="BE589" s="42"/>
      <c r="BH589" s="43"/>
    </row>
    <row r="590" spans="1:60">
      <c r="A590" s="275"/>
      <c r="B590" s="95"/>
      <c r="C590" s="87"/>
      <c r="J590" s="87"/>
      <c r="AI590" s="15"/>
      <c r="AJ590" s="15"/>
      <c r="AK590" s="15"/>
      <c r="AL590" s="42"/>
      <c r="AM590" s="42"/>
      <c r="AN590" s="42"/>
      <c r="AO590" s="42"/>
      <c r="AP590" s="42"/>
      <c r="AQ590" s="42"/>
      <c r="AS590" s="42"/>
      <c r="AT590" s="42"/>
      <c r="BD590" s="42"/>
      <c r="BE590" s="42"/>
      <c r="BH590" s="43"/>
    </row>
    <row r="591" spans="1:60">
      <c r="A591" s="275"/>
      <c r="B591" s="95"/>
      <c r="C591" s="87"/>
      <c r="J591" s="87"/>
      <c r="AI591" s="15"/>
      <c r="AJ591" s="15"/>
      <c r="AK591" s="15"/>
      <c r="AL591" s="42"/>
      <c r="AM591" s="42"/>
      <c r="AN591" s="42"/>
      <c r="AO591" s="42"/>
      <c r="AP591" s="42"/>
      <c r="AQ591" s="42"/>
      <c r="AS591" s="42"/>
      <c r="AT591" s="42"/>
      <c r="BD591" s="42"/>
      <c r="BE591" s="42"/>
      <c r="BH591" s="43"/>
    </row>
    <row r="592" spans="1:60">
      <c r="A592" s="275"/>
      <c r="B592" s="95"/>
      <c r="C592" s="87"/>
      <c r="J592" s="87"/>
      <c r="AI592" s="15"/>
      <c r="AJ592" s="15"/>
      <c r="AK592" s="15"/>
      <c r="AL592" s="42"/>
      <c r="AM592" s="42"/>
      <c r="AN592" s="42"/>
      <c r="AO592" s="42"/>
      <c r="AP592" s="42"/>
      <c r="AQ592" s="42"/>
      <c r="AS592" s="42"/>
      <c r="AT592" s="42"/>
      <c r="BD592" s="42"/>
      <c r="BE592" s="42"/>
      <c r="BH592" s="43"/>
    </row>
    <row r="593" spans="1:60">
      <c r="A593" s="275"/>
      <c r="B593" s="95"/>
      <c r="C593" s="87"/>
      <c r="J593" s="87"/>
      <c r="AI593" s="15"/>
      <c r="AJ593" s="15"/>
      <c r="AK593" s="15"/>
      <c r="AL593" s="42"/>
      <c r="AM593" s="42"/>
      <c r="AN593" s="42"/>
      <c r="AO593" s="42"/>
      <c r="AP593" s="42"/>
      <c r="AQ593" s="42"/>
      <c r="AS593" s="42"/>
      <c r="AT593" s="42"/>
      <c r="BD593" s="42"/>
      <c r="BE593" s="42"/>
      <c r="BH593" s="43"/>
    </row>
    <row r="594" spans="1:60">
      <c r="A594" s="275"/>
      <c r="B594" s="95"/>
      <c r="C594" s="87"/>
      <c r="J594" s="87"/>
      <c r="AI594" s="15"/>
      <c r="AJ594" s="15"/>
      <c r="AK594" s="15"/>
      <c r="AL594" s="42"/>
      <c r="AM594" s="42"/>
      <c r="AN594" s="42"/>
      <c r="AO594" s="42"/>
      <c r="AP594" s="42"/>
      <c r="AQ594" s="42"/>
      <c r="AS594" s="42"/>
      <c r="AT594" s="42"/>
      <c r="BD594" s="42"/>
      <c r="BE594" s="42"/>
      <c r="BH594" s="43"/>
    </row>
    <row r="595" spans="1:60">
      <c r="A595" s="275"/>
      <c r="B595" s="95"/>
      <c r="C595" s="87"/>
      <c r="J595" s="87"/>
      <c r="AI595" s="15"/>
      <c r="AJ595" s="15"/>
      <c r="AK595" s="15"/>
      <c r="AL595" s="42"/>
      <c r="AM595" s="42"/>
      <c r="AN595" s="42"/>
      <c r="AO595" s="42"/>
      <c r="AP595" s="42"/>
      <c r="AQ595" s="42"/>
      <c r="AS595" s="42"/>
      <c r="AT595" s="42"/>
      <c r="BD595" s="42"/>
      <c r="BE595" s="42"/>
      <c r="BH595" s="43"/>
    </row>
    <row r="596" spans="1:60">
      <c r="A596" s="275"/>
      <c r="B596" s="95"/>
      <c r="C596" s="87"/>
      <c r="J596" s="87"/>
      <c r="AI596" s="15"/>
      <c r="AJ596" s="15"/>
      <c r="AK596" s="15"/>
      <c r="AL596" s="42"/>
      <c r="AM596" s="42"/>
      <c r="AN596" s="42"/>
      <c r="AO596" s="42"/>
      <c r="AP596" s="42"/>
      <c r="AQ596" s="42"/>
      <c r="AS596" s="42"/>
      <c r="AT596" s="42"/>
      <c r="BD596" s="42"/>
      <c r="BE596" s="42"/>
      <c r="BH596" s="43"/>
    </row>
    <row r="597" spans="1:60">
      <c r="A597" s="275"/>
      <c r="B597" s="95"/>
      <c r="C597" s="87"/>
      <c r="J597" s="87"/>
      <c r="AI597" s="15"/>
      <c r="AJ597" s="15"/>
      <c r="AK597" s="15"/>
      <c r="AL597" s="42"/>
      <c r="AM597" s="42"/>
      <c r="AN597" s="42"/>
      <c r="AO597" s="42"/>
      <c r="AP597" s="42"/>
      <c r="AQ597" s="42"/>
      <c r="AS597" s="42"/>
      <c r="AT597" s="42"/>
      <c r="BD597" s="42"/>
      <c r="BE597" s="42"/>
      <c r="BH597" s="43"/>
    </row>
    <row r="598" spans="1:60">
      <c r="A598" s="275"/>
      <c r="B598" s="95"/>
      <c r="C598" s="87"/>
      <c r="J598" s="87"/>
      <c r="AI598" s="15"/>
      <c r="AJ598" s="15"/>
      <c r="AK598" s="15"/>
      <c r="AL598" s="42"/>
      <c r="AM598" s="42"/>
      <c r="AN598" s="42"/>
      <c r="AO598" s="42"/>
      <c r="AP598" s="42"/>
      <c r="AQ598" s="42"/>
      <c r="AS598" s="42"/>
      <c r="AT598" s="42"/>
      <c r="BD598" s="42"/>
      <c r="BE598" s="42"/>
      <c r="BH598" s="43"/>
    </row>
    <row r="599" spans="1:60">
      <c r="A599" s="275"/>
      <c r="B599" s="95"/>
      <c r="C599" s="87"/>
      <c r="J599" s="87"/>
      <c r="AI599" s="15"/>
      <c r="AJ599" s="15"/>
      <c r="AK599" s="15"/>
      <c r="AL599" s="42"/>
      <c r="AM599" s="42"/>
      <c r="AN599" s="42"/>
      <c r="AO599" s="42"/>
      <c r="AP599" s="42"/>
      <c r="AQ599" s="42"/>
      <c r="AS599" s="42"/>
      <c r="AT599" s="42"/>
      <c r="BD599" s="42"/>
      <c r="BE599" s="42"/>
      <c r="BH599" s="43"/>
    </row>
    <row r="600" spans="1:60">
      <c r="A600" s="275"/>
      <c r="B600" s="95"/>
      <c r="C600" s="87"/>
      <c r="J600" s="87"/>
      <c r="AI600" s="15"/>
      <c r="AJ600" s="15"/>
      <c r="AK600" s="15"/>
      <c r="AL600" s="42"/>
      <c r="AM600" s="42"/>
      <c r="AN600" s="42"/>
      <c r="AO600" s="42"/>
      <c r="AP600" s="42"/>
      <c r="AQ600" s="42"/>
      <c r="AS600" s="42"/>
      <c r="AT600" s="42"/>
      <c r="BD600" s="42"/>
      <c r="BE600" s="42"/>
      <c r="BH600" s="43"/>
    </row>
    <row r="601" spans="1:60">
      <c r="A601" s="275"/>
      <c r="B601" s="95"/>
      <c r="C601" s="87"/>
      <c r="J601" s="87"/>
      <c r="AI601" s="15"/>
      <c r="AJ601" s="15"/>
      <c r="AK601" s="15"/>
      <c r="AL601" s="42"/>
      <c r="AM601" s="42"/>
      <c r="AN601" s="42"/>
      <c r="AO601" s="42"/>
      <c r="AP601" s="42"/>
      <c r="AQ601" s="42"/>
      <c r="AS601" s="42"/>
      <c r="AT601" s="42"/>
      <c r="BD601" s="42"/>
      <c r="BE601" s="42"/>
      <c r="BH601" s="43"/>
    </row>
    <row r="602" spans="1:60">
      <c r="A602" s="275"/>
      <c r="B602" s="95"/>
      <c r="C602" s="87"/>
      <c r="J602" s="87"/>
      <c r="AI602" s="15"/>
      <c r="AJ602" s="15"/>
      <c r="AK602" s="15"/>
      <c r="AL602" s="42"/>
      <c r="AM602" s="42"/>
      <c r="AN602" s="42"/>
      <c r="AO602" s="42"/>
      <c r="AP602" s="42"/>
      <c r="AQ602" s="42"/>
      <c r="AS602" s="42"/>
      <c r="AT602" s="42"/>
      <c r="BD602" s="42"/>
      <c r="BE602" s="42"/>
      <c r="BH602" s="43"/>
    </row>
    <row r="603" spans="1:60">
      <c r="A603" s="275"/>
      <c r="B603" s="95"/>
      <c r="C603" s="87"/>
      <c r="J603" s="87"/>
      <c r="AI603" s="15"/>
      <c r="AJ603" s="15"/>
      <c r="AK603" s="15"/>
      <c r="AL603" s="42"/>
      <c r="AM603" s="42"/>
      <c r="AN603" s="42"/>
      <c r="AO603" s="42"/>
      <c r="AP603" s="42"/>
      <c r="AQ603" s="42"/>
      <c r="AS603" s="42"/>
      <c r="AT603" s="42"/>
      <c r="BD603" s="42"/>
      <c r="BE603" s="42"/>
      <c r="BH603" s="43"/>
    </row>
    <row r="604" spans="1:60">
      <c r="A604" s="275"/>
      <c r="B604" s="95"/>
      <c r="C604" s="87"/>
      <c r="J604" s="87"/>
      <c r="AI604" s="15"/>
      <c r="AJ604" s="15"/>
      <c r="AK604" s="15"/>
      <c r="AL604" s="42"/>
      <c r="AM604" s="42"/>
      <c r="AN604" s="42"/>
      <c r="AO604" s="42"/>
      <c r="AP604" s="42"/>
      <c r="AQ604" s="42"/>
      <c r="AS604" s="42"/>
      <c r="AT604" s="42"/>
      <c r="BD604" s="42"/>
      <c r="BE604" s="42"/>
      <c r="BH604" s="43"/>
    </row>
    <row r="605" spans="1:60">
      <c r="A605" s="275"/>
      <c r="B605" s="95"/>
      <c r="C605" s="87"/>
      <c r="J605" s="87"/>
      <c r="AI605" s="15"/>
      <c r="AJ605" s="15"/>
      <c r="AK605" s="15"/>
      <c r="AL605" s="42"/>
      <c r="AM605" s="42"/>
      <c r="AN605" s="42"/>
      <c r="AO605" s="42"/>
      <c r="AP605" s="42"/>
      <c r="AQ605" s="42"/>
      <c r="AS605" s="42"/>
      <c r="AT605" s="42"/>
      <c r="BD605" s="42"/>
      <c r="BE605" s="42"/>
      <c r="BH605" s="43"/>
    </row>
    <row r="606" spans="1:60">
      <c r="A606" s="275"/>
      <c r="B606" s="95"/>
      <c r="C606" s="87"/>
      <c r="J606" s="87"/>
      <c r="AI606" s="15"/>
      <c r="AJ606" s="15"/>
      <c r="AK606" s="15"/>
      <c r="AL606" s="42"/>
      <c r="AM606" s="42"/>
      <c r="AN606" s="42"/>
      <c r="AO606" s="42"/>
      <c r="AP606" s="42"/>
      <c r="AQ606" s="42"/>
      <c r="AS606" s="42"/>
      <c r="AT606" s="42"/>
      <c r="BD606" s="42"/>
      <c r="BE606" s="42"/>
      <c r="BH606" s="43"/>
    </row>
    <row r="607" spans="1:60">
      <c r="A607" s="275"/>
      <c r="B607" s="95"/>
      <c r="C607" s="87"/>
      <c r="J607" s="87"/>
      <c r="AI607" s="15"/>
      <c r="AJ607" s="15"/>
      <c r="AK607" s="15"/>
      <c r="AL607" s="42"/>
      <c r="AM607" s="42"/>
      <c r="AN607" s="42"/>
      <c r="AO607" s="42"/>
      <c r="AP607" s="42"/>
      <c r="AQ607" s="42"/>
      <c r="AS607" s="42"/>
      <c r="AT607" s="42"/>
      <c r="BD607" s="42"/>
      <c r="BE607" s="42"/>
      <c r="BH607" s="43"/>
    </row>
    <row r="608" spans="1:60">
      <c r="A608" s="275"/>
      <c r="B608" s="95"/>
      <c r="C608" s="87"/>
      <c r="J608" s="87"/>
      <c r="AI608" s="15"/>
      <c r="AJ608" s="15"/>
      <c r="AK608" s="15"/>
      <c r="AL608" s="42"/>
      <c r="AM608" s="42"/>
      <c r="AN608" s="42"/>
      <c r="AO608" s="42"/>
      <c r="AP608" s="42"/>
      <c r="AQ608" s="42"/>
      <c r="AS608" s="42"/>
      <c r="AT608" s="42"/>
      <c r="BD608" s="42"/>
      <c r="BE608" s="42"/>
      <c r="BH608" s="43"/>
    </row>
    <row r="609" spans="1:60">
      <c r="A609" s="275"/>
      <c r="B609" s="95"/>
      <c r="C609" s="87"/>
      <c r="J609" s="87"/>
      <c r="AI609" s="15"/>
      <c r="AJ609" s="15"/>
      <c r="AK609" s="15"/>
      <c r="AL609" s="42"/>
      <c r="AM609" s="42"/>
      <c r="AN609" s="42"/>
      <c r="AO609" s="42"/>
      <c r="AP609" s="42"/>
      <c r="AQ609" s="42"/>
      <c r="AS609" s="42"/>
      <c r="AT609" s="42"/>
      <c r="BD609" s="42"/>
      <c r="BE609" s="42"/>
      <c r="BH609" s="43"/>
    </row>
    <row r="610" spans="1:60">
      <c r="A610" s="275"/>
      <c r="B610" s="95"/>
      <c r="C610" s="87"/>
      <c r="J610" s="87"/>
      <c r="AI610" s="15"/>
      <c r="AJ610" s="15"/>
      <c r="AK610" s="15"/>
      <c r="AL610" s="42"/>
      <c r="AM610" s="42"/>
      <c r="AN610" s="42"/>
      <c r="AO610" s="42"/>
      <c r="AP610" s="42"/>
      <c r="AQ610" s="42"/>
      <c r="AS610" s="42"/>
      <c r="AT610" s="42"/>
      <c r="BD610" s="42"/>
      <c r="BE610" s="42"/>
      <c r="BH610" s="43"/>
    </row>
    <row r="611" spans="1:60">
      <c r="A611" s="275"/>
      <c r="B611" s="95"/>
      <c r="C611" s="87"/>
      <c r="J611" s="87"/>
      <c r="AI611" s="15"/>
      <c r="AJ611" s="15"/>
      <c r="AK611" s="15"/>
      <c r="AL611" s="42"/>
      <c r="AM611" s="42"/>
      <c r="AN611" s="42"/>
      <c r="AO611" s="42"/>
      <c r="AP611" s="42"/>
      <c r="AQ611" s="42"/>
      <c r="AS611" s="42"/>
      <c r="AT611" s="42"/>
      <c r="BD611" s="42"/>
      <c r="BE611" s="42"/>
      <c r="BH611" s="43"/>
    </row>
    <row r="612" spans="1:60">
      <c r="A612" s="275"/>
      <c r="B612" s="95"/>
      <c r="C612" s="87"/>
      <c r="J612" s="87"/>
      <c r="AI612" s="15"/>
      <c r="AJ612" s="15"/>
      <c r="AK612" s="15"/>
      <c r="AL612" s="42"/>
      <c r="AM612" s="42"/>
      <c r="AN612" s="42"/>
      <c r="AO612" s="42"/>
      <c r="AP612" s="42"/>
      <c r="AQ612" s="42"/>
      <c r="AS612" s="42"/>
      <c r="AT612" s="42"/>
      <c r="BD612" s="42"/>
      <c r="BE612" s="42"/>
      <c r="BH612" s="43"/>
    </row>
    <row r="613" spans="1:60">
      <c r="A613" s="275"/>
      <c r="B613" s="95"/>
      <c r="C613" s="87"/>
      <c r="J613" s="87"/>
      <c r="AI613" s="15"/>
      <c r="AJ613" s="15"/>
      <c r="AK613" s="15"/>
      <c r="AL613" s="42"/>
      <c r="AM613" s="42"/>
      <c r="AN613" s="42"/>
      <c r="AO613" s="42"/>
      <c r="AP613" s="42"/>
      <c r="AQ613" s="42"/>
      <c r="AS613" s="42"/>
      <c r="AT613" s="42"/>
      <c r="BD613" s="42"/>
      <c r="BE613" s="42"/>
      <c r="BH613" s="43"/>
    </row>
    <row r="614" spans="1:60">
      <c r="A614" s="275"/>
      <c r="B614" s="95"/>
      <c r="C614" s="87"/>
      <c r="J614" s="87"/>
      <c r="AI614" s="15"/>
      <c r="AJ614" s="15"/>
      <c r="AK614" s="15"/>
      <c r="AL614" s="42"/>
      <c r="AM614" s="42"/>
      <c r="AN614" s="42"/>
      <c r="AO614" s="42"/>
      <c r="AP614" s="42"/>
      <c r="AQ614" s="42"/>
      <c r="AS614" s="42"/>
      <c r="AT614" s="42"/>
      <c r="BD614" s="42"/>
      <c r="BE614" s="42"/>
      <c r="BH614" s="43"/>
    </row>
    <row r="615" spans="1:60">
      <c r="A615" s="275"/>
      <c r="B615" s="95"/>
      <c r="C615" s="87"/>
      <c r="J615" s="87"/>
      <c r="AI615" s="15"/>
      <c r="AJ615" s="15"/>
      <c r="AK615" s="15"/>
      <c r="AL615" s="42"/>
      <c r="AM615" s="42"/>
      <c r="AN615" s="42"/>
      <c r="AO615" s="42"/>
      <c r="AP615" s="42"/>
      <c r="AQ615" s="42"/>
      <c r="AS615" s="42"/>
      <c r="AT615" s="42"/>
      <c r="BD615" s="42"/>
      <c r="BE615" s="42"/>
      <c r="BH615" s="43"/>
    </row>
    <row r="616" spans="1:60">
      <c r="A616" s="275"/>
      <c r="B616" s="95"/>
      <c r="C616" s="87"/>
      <c r="J616" s="87"/>
      <c r="AI616" s="15"/>
      <c r="AJ616" s="15"/>
      <c r="AK616" s="15"/>
      <c r="AL616" s="42"/>
      <c r="AM616" s="42"/>
      <c r="AN616" s="42"/>
      <c r="AO616" s="42"/>
      <c r="AP616" s="42"/>
      <c r="AQ616" s="42"/>
      <c r="AS616" s="42"/>
      <c r="AT616" s="42"/>
      <c r="BD616" s="42"/>
      <c r="BE616" s="42"/>
      <c r="BH616" s="43"/>
    </row>
    <row r="617" spans="1:60">
      <c r="A617" s="275"/>
      <c r="B617" s="95"/>
      <c r="C617" s="87"/>
      <c r="J617" s="87"/>
      <c r="AI617" s="15"/>
      <c r="AJ617" s="15"/>
      <c r="AK617" s="15"/>
      <c r="AL617" s="42"/>
      <c r="AM617" s="42"/>
      <c r="AN617" s="42"/>
      <c r="AO617" s="42"/>
      <c r="AP617" s="42"/>
      <c r="AQ617" s="42"/>
      <c r="AS617" s="42"/>
      <c r="AT617" s="42"/>
      <c r="BD617" s="42"/>
      <c r="BE617" s="42"/>
      <c r="BH617" s="43"/>
    </row>
    <row r="618" spans="1:60">
      <c r="A618" s="275"/>
      <c r="B618" s="95"/>
      <c r="C618" s="87"/>
      <c r="J618" s="87"/>
      <c r="AI618" s="15"/>
      <c r="AJ618" s="15"/>
      <c r="AK618" s="15"/>
      <c r="AL618" s="42"/>
      <c r="AM618" s="42"/>
      <c r="AN618" s="42"/>
      <c r="AO618" s="42"/>
      <c r="AP618" s="42"/>
      <c r="AQ618" s="42"/>
      <c r="AS618" s="42"/>
      <c r="AT618" s="42"/>
      <c r="BD618" s="42"/>
      <c r="BE618" s="42"/>
      <c r="BH618" s="43"/>
    </row>
    <row r="622" spans="1:60">
      <c r="A622" s="276"/>
      <c r="B622" s="95"/>
      <c r="C622" s="87"/>
      <c r="F622" s="87"/>
      <c r="G622" s="87"/>
      <c r="I622" s="87"/>
      <c r="J622" s="87"/>
      <c r="L622" s="87"/>
      <c r="M622" s="43"/>
      <c r="N622" s="42"/>
      <c r="O622" s="43"/>
      <c r="P622" s="43"/>
      <c r="Q622" s="215"/>
      <c r="R622" s="43"/>
      <c r="S622" s="43"/>
      <c r="T622" s="43"/>
      <c r="U622" s="43"/>
      <c r="V622" s="43"/>
      <c r="W622" s="43"/>
      <c r="X622" s="43"/>
      <c r="Y622" s="43"/>
      <c r="Z622" s="43"/>
      <c r="AA622" s="43"/>
      <c r="AB622" s="43"/>
      <c r="AC622" s="43"/>
      <c r="AD622" s="43"/>
      <c r="AE622" s="43"/>
      <c r="AF622" s="43"/>
      <c r="AG622" s="43"/>
      <c r="AH622" s="43"/>
      <c r="AI622" s="43"/>
      <c r="AJ622" s="43"/>
      <c r="AK622" s="43"/>
      <c r="AL622" s="43"/>
      <c r="AM622" s="43"/>
      <c r="AN622" s="43"/>
      <c r="AO622" s="43"/>
      <c r="AP622" s="43"/>
      <c r="AQ622" s="43"/>
      <c r="AR622" s="87"/>
      <c r="AS622" s="43"/>
      <c r="AT622" s="43"/>
      <c r="AU622" s="43"/>
      <c r="AX622" s="42"/>
      <c r="AY622" s="43"/>
      <c r="AZ622" s="43"/>
      <c r="BA622" s="43"/>
      <c r="BB622" s="43"/>
      <c r="BC622" s="18"/>
      <c r="BD622" s="43"/>
      <c r="BE622" s="43"/>
      <c r="BF622" s="43"/>
      <c r="BG622" s="42"/>
      <c r="BH622" s="43"/>
    </row>
    <row r="623" spans="1:60">
      <c r="A623" s="276"/>
      <c r="B623" s="95"/>
      <c r="C623" s="87"/>
      <c r="F623" s="87"/>
      <c r="G623" s="87"/>
      <c r="I623" s="87"/>
      <c r="J623" s="87"/>
      <c r="L623" s="87"/>
      <c r="M623" s="43"/>
      <c r="N623" s="42"/>
      <c r="O623" s="43"/>
      <c r="P623" s="43"/>
      <c r="Q623" s="215"/>
      <c r="R623" s="43"/>
      <c r="S623" s="43"/>
      <c r="T623" s="43"/>
      <c r="U623" s="43"/>
      <c r="V623" s="43"/>
      <c r="W623" s="43"/>
      <c r="X623" s="43"/>
      <c r="Y623" s="43"/>
      <c r="Z623" s="43"/>
      <c r="AA623" s="43"/>
      <c r="AB623" s="43"/>
      <c r="AC623" s="43"/>
      <c r="AD623" s="43"/>
      <c r="AE623" s="43"/>
      <c r="AF623" s="43"/>
      <c r="AG623" s="43"/>
      <c r="AH623" s="43"/>
      <c r="AI623" s="43"/>
      <c r="AJ623" s="43"/>
      <c r="AK623" s="43"/>
      <c r="AL623" s="43"/>
      <c r="AM623" s="43"/>
      <c r="AN623" s="43"/>
      <c r="AO623" s="43"/>
      <c r="AP623" s="43"/>
      <c r="AQ623" s="43"/>
      <c r="AR623" s="87"/>
      <c r="AS623" s="43"/>
      <c r="AT623" s="43"/>
      <c r="AU623" s="43"/>
      <c r="AX623" s="42"/>
      <c r="AY623" s="43"/>
      <c r="AZ623" s="43"/>
      <c r="BA623" s="43"/>
      <c r="BB623" s="43"/>
      <c r="BC623" s="18"/>
      <c r="BD623" s="43"/>
      <c r="BE623" s="43"/>
      <c r="BF623" s="43"/>
      <c r="BG623" s="42"/>
      <c r="BH623" s="43"/>
    </row>
    <row r="624" spans="1:60">
      <c r="A624" s="276"/>
      <c r="B624" s="95"/>
      <c r="C624" s="87"/>
      <c r="F624" s="87"/>
      <c r="G624" s="87"/>
      <c r="I624" s="87"/>
      <c r="J624" s="87"/>
      <c r="L624" s="87"/>
      <c r="M624" s="43"/>
      <c r="N624" s="42"/>
      <c r="O624" s="43"/>
      <c r="P624" s="43"/>
      <c r="Q624" s="215"/>
      <c r="R624" s="43"/>
      <c r="S624" s="43"/>
      <c r="T624" s="43"/>
      <c r="U624" s="43"/>
      <c r="V624" s="43"/>
      <c r="W624" s="43"/>
      <c r="X624" s="43"/>
      <c r="Y624" s="43"/>
      <c r="Z624" s="43"/>
      <c r="AA624" s="43"/>
      <c r="AB624" s="43"/>
      <c r="AC624" s="43"/>
      <c r="AD624" s="43"/>
      <c r="AE624" s="43"/>
      <c r="AF624" s="43"/>
      <c r="AG624" s="43"/>
      <c r="AH624" s="43"/>
      <c r="AI624" s="43"/>
      <c r="AJ624" s="43"/>
      <c r="AK624" s="43"/>
      <c r="AL624" s="43"/>
      <c r="AM624" s="43"/>
      <c r="AN624" s="43"/>
      <c r="AO624" s="43"/>
      <c r="AP624" s="43"/>
      <c r="AQ624" s="43"/>
      <c r="AR624" s="87"/>
      <c r="AS624" s="43"/>
      <c r="AT624" s="43"/>
      <c r="AU624" s="43"/>
      <c r="AX624" s="42"/>
      <c r="AY624" s="43"/>
      <c r="AZ624" s="43"/>
      <c r="BA624" s="43"/>
      <c r="BB624" s="43"/>
      <c r="BC624" s="18"/>
      <c r="BD624" s="43"/>
      <c r="BE624" s="43"/>
      <c r="BF624" s="43"/>
      <c r="BG624" s="42"/>
      <c r="BH624" s="43"/>
    </row>
    <row r="625" spans="1:60">
      <c r="A625" s="276"/>
      <c r="B625" s="95"/>
      <c r="C625" s="87"/>
      <c r="F625" s="87"/>
      <c r="G625" s="87"/>
      <c r="I625" s="87"/>
      <c r="J625" s="87"/>
      <c r="L625" s="87"/>
      <c r="M625" s="43"/>
      <c r="N625" s="42"/>
      <c r="O625" s="43"/>
      <c r="P625" s="43"/>
      <c r="Q625" s="215"/>
      <c r="R625" s="43"/>
      <c r="S625" s="43"/>
      <c r="T625" s="43"/>
      <c r="U625" s="43"/>
      <c r="V625" s="43"/>
      <c r="W625" s="43"/>
      <c r="X625" s="43"/>
      <c r="Y625" s="43"/>
      <c r="Z625" s="43"/>
      <c r="AA625" s="43"/>
      <c r="AB625" s="43"/>
      <c r="AC625" s="43"/>
      <c r="AD625" s="43"/>
      <c r="AE625" s="43"/>
      <c r="AF625" s="43"/>
      <c r="AG625" s="43"/>
      <c r="AH625" s="43"/>
      <c r="AI625" s="43"/>
      <c r="AJ625" s="43"/>
      <c r="AK625" s="43"/>
      <c r="AL625" s="43"/>
      <c r="AM625" s="43"/>
      <c r="AN625" s="43"/>
      <c r="AO625" s="43"/>
      <c r="AP625" s="43"/>
      <c r="AQ625" s="43"/>
      <c r="AR625" s="87"/>
      <c r="AS625" s="43"/>
      <c r="AT625" s="43"/>
      <c r="AU625" s="43"/>
      <c r="AX625" s="42"/>
      <c r="AY625" s="43"/>
      <c r="AZ625" s="43"/>
      <c r="BA625" s="43"/>
      <c r="BB625" s="43"/>
      <c r="BC625" s="18"/>
      <c r="BD625" s="43"/>
      <c r="BE625" s="43"/>
      <c r="BF625" s="43"/>
      <c r="BG625" s="42"/>
      <c r="BH625" s="43"/>
    </row>
    <row r="626" spans="1:60">
      <c r="A626" s="276"/>
      <c r="B626" s="95"/>
      <c r="C626" s="87"/>
      <c r="F626" s="87"/>
      <c r="G626" s="87"/>
      <c r="I626" s="87"/>
      <c r="J626" s="87"/>
      <c r="L626" s="87"/>
      <c r="M626" s="43"/>
      <c r="N626" s="42"/>
      <c r="O626" s="43"/>
      <c r="P626" s="43"/>
      <c r="Q626" s="215"/>
      <c r="R626" s="43"/>
      <c r="S626" s="43"/>
      <c r="T626" s="43"/>
      <c r="U626" s="43"/>
      <c r="V626" s="43"/>
      <c r="W626" s="43"/>
      <c r="X626" s="43"/>
      <c r="Y626" s="43"/>
      <c r="Z626" s="43"/>
      <c r="AA626" s="43"/>
      <c r="AB626" s="43"/>
      <c r="AC626" s="43"/>
      <c r="AD626" s="43"/>
      <c r="AE626" s="43"/>
      <c r="AF626" s="43"/>
      <c r="AG626" s="43"/>
      <c r="AH626" s="43"/>
      <c r="AI626" s="43"/>
      <c r="AJ626" s="43"/>
      <c r="AK626" s="43"/>
      <c r="AL626" s="43"/>
      <c r="AM626" s="43"/>
      <c r="AN626" s="43"/>
      <c r="AO626" s="43"/>
      <c r="AP626" s="43"/>
      <c r="AQ626" s="43"/>
      <c r="AR626" s="87"/>
      <c r="AS626" s="43"/>
      <c r="AT626" s="43"/>
      <c r="AU626" s="43"/>
      <c r="AX626" s="42"/>
      <c r="AY626" s="43"/>
      <c r="AZ626" s="43"/>
      <c r="BA626" s="43"/>
      <c r="BB626" s="43"/>
      <c r="BC626" s="18"/>
      <c r="BD626" s="43"/>
      <c r="BE626" s="43"/>
      <c r="BF626" s="43"/>
      <c r="BG626" s="42"/>
      <c r="BH626" s="43"/>
    </row>
    <row r="627" spans="1:60">
      <c r="A627" s="276"/>
      <c r="B627" s="95"/>
      <c r="C627" s="87"/>
      <c r="F627" s="87"/>
      <c r="G627" s="87"/>
      <c r="I627" s="87"/>
      <c r="J627" s="87"/>
      <c r="L627" s="87"/>
      <c r="M627" s="43"/>
      <c r="N627" s="42"/>
      <c r="O627" s="43"/>
      <c r="P627" s="43"/>
      <c r="Q627" s="215"/>
      <c r="R627" s="43"/>
      <c r="S627" s="43"/>
      <c r="T627" s="43"/>
      <c r="U627" s="43"/>
      <c r="V627" s="43"/>
      <c r="W627" s="43"/>
      <c r="X627" s="43"/>
      <c r="Y627" s="43"/>
      <c r="Z627" s="43"/>
      <c r="AA627" s="43"/>
      <c r="AB627" s="43"/>
      <c r="AC627" s="43"/>
      <c r="AD627" s="43"/>
      <c r="AE627" s="43"/>
      <c r="AF627" s="43"/>
      <c r="AG627" s="43"/>
      <c r="AH627" s="43"/>
      <c r="AI627" s="43"/>
      <c r="AJ627" s="43"/>
      <c r="AK627" s="43"/>
      <c r="AL627" s="43"/>
      <c r="AM627" s="43"/>
      <c r="AN627" s="43"/>
      <c r="AO627" s="43"/>
      <c r="AP627" s="43"/>
      <c r="AQ627" s="43"/>
      <c r="AR627" s="87"/>
      <c r="AS627" s="43"/>
      <c r="AT627" s="43"/>
      <c r="AU627" s="43"/>
      <c r="AX627" s="42"/>
      <c r="AY627" s="43"/>
      <c r="AZ627" s="43"/>
      <c r="BA627" s="43"/>
      <c r="BB627" s="43"/>
      <c r="BC627" s="18"/>
      <c r="BD627" s="43"/>
      <c r="BE627" s="43"/>
      <c r="BF627" s="43"/>
      <c r="BG627" s="42"/>
      <c r="BH627" s="43"/>
    </row>
    <row r="628" spans="1:60">
      <c r="A628" s="276"/>
      <c r="B628" s="95"/>
      <c r="C628" s="87"/>
      <c r="F628" s="87"/>
      <c r="G628" s="87"/>
      <c r="I628" s="87"/>
      <c r="J628" s="87"/>
      <c r="L628" s="87"/>
      <c r="M628" s="43"/>
      <c r="N628" s="42"/>
      <c r="O628" s="43"/>
      <c r="P628" s="43"/>
      <c r="Q628" s="215"/>
      <c r="R628" s="43"/>
      <c r="S628" s="43"/>
      <c r="T628" s="43"/>
      <c r="U628" s="43"/>
      <c r="V628" s="43"/>
      <c r="W628" s="43"/>
      <c r="X628" s="43"/>
      <c r="Y628" s="43"/>
      <c r="Z628" s="43"/>
      <c r="AA628" s="43"/>
      <c r="AB628" s="43"/>
      <c r="AC628" s="43"/>
      <c r="AD628" s="43"/>
      <c r="AE628" s="43"/>
      <c r="AF628" s="43"/>
      <c r="AG628" s="43"/>
      <c r="AH628" s="43"/>
      <c r="AI628" s="43"/>
      <c r="AJ628" s="43"/>
      <c r="AK628" s="43"/>
      <c r="AL628" s="43"/>
      <c r="AM628" s="43"/>
      <c r="AN628" s="43"/>
      <c r="AO628" s="43"/>
      <c r="AP628" s="43"/>
      <c r="AQ628" s="43"/>
      <c r="AR628" s="87"/>
      <c r="AS628" s="43"/>
      <c r="AT628" s="43"/>
      <c r="AU628" s="43"/>
      <c r="AX628" s="42"/>
      <c r="AY628" s="43"/>
      <c r="AZ628" s="43"/>
      <c r="BA628" s="43"/>
      <c r="BB628" s="43"/>
      <c r="BC628" s="18"/>
      <c r="BD628" s="43"/>
      <c r="BE628" s="43"/>
      <c r="BF628" s="43"/>
      <c r="BG628" s="42"/>
      <c r="BH628" s="43"/>
    </row>
    <row r="629" spans="1:60">
      <c r="A629" s="276"/>
      <c r="B629" s="95"/>
      <c r="C629" s="87"/>
      <c r="F629" s="87"/>
      <c r="G629" s="87"/>
      <c r="I629" s="87"/>
      <c r="J629" s="87"/>
      <c r="L629" s="87"/>
      <c r="M629" s="43"/>
      <c r="N629" s="42"/>
      <c r="O629" s="43"/>
      <c r="P629" s="43"/>
      <c r="Q629" s="215"/>
      <c r="R629" s="43"/>
      <c r="S629" s="43"/>
      <c r="T629" s="43"/>
      <c r="U629" s="43"/>
      <c r="V629" s="43"/>
      <c r="W629" s="43"/>
      <c r="X629" s="43"/>
      <c r="Y629" s="43"/>
      <c r="Z629" s="43"/>
      <c r="AA629" s="43"/>
      <c r="AB629" s="43"/>
      <c r="AC629" s="43"/>
      <c r="AD629" s="43"/>
      <c r="AE629" s="43"/>
      <c r="AF629" s="43"/>
      <c r="AG629" s="43"/>
      <c r="AH629" s="43"/>
      <c r="AI629" s="43"/>
      <c r="AJ629" s="43"/>
      <c r="AK629" s="43"/>
      <c r="AL629" s="43"/>
      <c r="AM629" s="43"/>
      <c r="AN629" s="43"/>
      <c r="AO629" s="43"/>
      <c r="AP629" s="43"/>
      <c r="AQ629" s="43"/>
      <c r="AR629" s="87"/>
      <c r="AS629" s="43"/>
      <c r="AT629" s="43"/>
      <c r="AU629" s="43"/>
      <c r="AX629" s="42"/>
      <c r="AY629" s="43"/>
      <c r="AZ629" s="43"/>
      <c r="BA629" s="43"/>
      <c r="BB629" s="43"/>
      <c r="BC629" s="18"/>
      <c r="BD629" s="43"/>
      <c r="BE629" s="43"/>
      <c r="BF629" s="43"/>
      <c r="BG629" s="42"/>
      <c r="BH629" s="43"/>
    </row>
    <row r="630" spans="1:60">
      <c r="A630" s="276"/>
      <c r="B630" s="95"/>
      <c r="C630" s="87"/>
      <c r="F630" s="87"/>
      <c r="G630" s="87"/>
      <c r="I630" s="87"/>
      <c r="J630" s="87"/>
      <c r="L630" s="87"/>
      <c r="M630" s="43"/>
      <c r="N630" s="42"/>
      <c r="O630" s="43"/>
      <c r="P630" s="43"/>
      <c r="Q630" s="215"/>
      <c r="R630" s="43"/>
      <c r="S630" s="43"/>
      <c r="T630" s="43"/>
      <c r="U630" s="43"/>
      <c r="V630" s="43"/>
      <c r="W630" s="43"/>
      <c r="X630" s="43"/>
      <c r="Y630" s="43"/>
      <c r="Z630" s="43"/>
      <c r="AA630" s="43"/>
      <c r="AB630" s="43"/>
      <c r="AC630" s="43"/>
      <c r="AD630" s="43"/>
      <c r="AE630" s="43"/>
      <c r="AF630" s="43"/>
      <c r="AG630" s="43"/>
      <c r="AH630" s="43"/>
      <c r="AI630" s="43"/>
      <c r="AJ630" s="43"/>
      <c r="AK630" s="43"/>
      <c r="AL630" s="43"/>
      <c r="AM630" s="43"/>
      <c r="AN630" s="43"/>
      <c r="AO630" s="43"/>
      <c r="AP630" s="43"/>
      <c r="AQ630" s="43"/>
      <c r="AR630" s="87"/>
      <c r="AS630" s="43"/>
      <c r="AT630" s="43"/>
      <c r="AU630" s="43"/>
      <c r="AX630" s="42"/>
      <c r="AY630" s="43"/>
      <c r="AZ630" s="43"/>
      <c r="BA630" s="43"/>
      <c r="BB630" s="43"/>
      <c r="BC630" s="18"/>
      <c r="BD630" s="43"/>
      <c r="BE630" s="43"/>
      <c r="BF630" s="43"/>
      <c r="BG630" s="42"/>
      <c r="BH630" s="43"/>
    </row>
    <row r="631" spans="1:60">
      <c r="A631" s="276"/>
      <c r="B631" s="95"/>
      <c r="C631" s="87"/>
      <c r="F631" s="87"/>
      <c r="G631" s="87"/>
      <c r="I631" s="87"/>
      <c r="J631" s="87"/>
      <c r="L631" s="87"/>
      <c r="M631" s="43"/>
      <c r="N631" s="42"/>
      <c r="O631" s="43"/>
      <c r="P631" s="43"/>
      <c r="Q631" s="215"/>
      <c r="R631" s="43"/>
      <c r="S631" s="43"/>
      <c r="T631" s="43"/>
      <c r="U631" s="43"/>
      <c r="V631" s="43"/>
      <c r="W631" s="43"/>
      <c r="X631" s="43"/>
      <c r="Y631" s="43"/>
      <c r="Z631" s="43"/>
      <c r="AA631" s="43"/>
      <c r="AB631" s="43"/>
      <c r="AC631" s="43"/>
      <c r="AD631" s="43"/>
      <c r="AE631" s="43"/>
      <c r="AF631" s="43"/>
      <c r="AG631" s="43"/>
      <c r="AH631" s="43"/>
      <c r="AI631" s="43"/>
      <c r="AJ631" s="43"/>
      <c r="AK631" s="43"/>
      <c r="AL631" s="43"/>
      <c r="AM631" s="43"/>
      <c r="AN631" s="43"/>
      <c r="AO631" s="43"/>
      <c r="AP631" s="43"/>
      <c r="AQ631" s="43"/>
      <c r="AR631" s="87"/>
      <c r="AS631" s="43"/>
      <c r="AT631" s="43"/>
      <c r="AU631" s="43"/>
      <c r="AX631" s="42"/>
      <c r="AY631" s="43"/>
      <c r="AZ631" s="43"/>
      <c r="BA631" s="43"/>
      <c r="BB631" s="43"/>
      <c r="BC631" s="18"/>
      <c r="BD631" s="43"/>
      <c r="BE631" s="43"/>
      <c r="BF631" s="43"/>
      <c r="BG631" s="42"/>
      <c r="BH631" s="43"/>
    </row>
    <row r="632" spans="1:60">
      <c r="A632" s="276"/>
      <c r="B632" s="43"/>
      <c r="C632" s="43"/>
      <c r="D632" s="43"/>
      <c r="E632" s="43"/>
      <c r="F632" s="43"/>
      <c r="G632" s="43"/>
      <c r="H632" s="43"/>
      <c r="I632" s="43"/>
      <c r="J632" s="43"/>
      <c r="K632" s="43"/>
      <c r="L632" s="43"/>
      <c r="M632" s="43"/>
      <c r="N632" s="42"/>
      <c r="O632" s="43"/>
      <c r="P632" s="43"/>
      <c r="Q632" s="215"/>
      <c r="R632" s="43"/>
      <c r="S632" s="43"/>
      <c r="T632" s="43"/>
      <c r="U632" s="43"/>
      <c r="V632" s="43"/>
      <c r="W632" s="43"/>
      <c r="X632" s="43"/>
      <c r="Y632" s="43"/>
      <c r="Z632" s="43"/>
      <c r="AA632" s="43"/>
      <c r="AB632" s="43"/>
      <c r="AC632" s="43"/>
      <c r="AD632" s="43"/>
      <c r="AE632" s="43"/>
      <c r="AF632" s="43"/>
      <c r="AG632" s="43"/>
      <c r="AH632" s="43"/>
      <c r="AI632" s="43"/>
      <c r="AJ632" s="43"/>
      <c r="AK632" s="43"/>
      <c r="AL632" s="43"/>
      <c r="AM632" s="43"/>
      <c r="AN632" s="43"/>
      <c r="AO632" s="43"/>
      <c r="AP632" s="43"/>
      <c r="AQ632" s="43"/>
      <c r="AR632" s="43"/>
      <c r="AS632" s="43"/>
      <c r="AT632" s="43"/>
      <c r="AU632" s="43"/>
      <c r="AX632" s="42"/>
      <c r="AY632" s="43"/>
      <c r="AZ632" s="43"/>
      <c r="BA632" s="43"/>
      <c r="BB632" s="43"/>
      <c r="BC632" s="18"/>
      <c r="BD632" s="43"/>
      <c r="BE632" s="43"/>
      <c r="BF632" s="43"/>
      <c r="BG632" s="43"/>
      <c r="BH632" s="43"/>
    </row>
    <row r="633" spans="1:60">
      <c r="A633" s="276"/>
      <c r="B633" s="43"/>
      <c r="C633" s="43"/>
      <c r="D633" s="43"/>
      <c r="E633" s="43"/>
      <c r="F633" s="43"/>
      <c r="G633" s="43"/>
      <c r="H633" s="43"/>
      <c r="I633" s="43"/>
      <c r="J633" s="43"/>
      <c r="K633" s="43"/>
      <c r="L633" s="43"/>
      <c r="M633" s="43"/>
      <c r="N633" s="42"/>
      <c r="O633" s="43"/>
      <c r="P633" s="43"/>
      <c r="Q633" s="215"/>
      <c r="R633" s="43"/>
      <c r="S633" s="43"/>
      <c r="T633" s="43"/>
      <c r="U633" s="43"/>
      <c r="V633" s="43"/>
      <c r="W633" s="43"/>
      <c r="X633" s="43"/>
      <c r="Y633" s="43"/>
      <c r="Z633" s="43"/>
      <c r="AA633" s="43"/>
      <c r="AB633" s="43"/>
      <c r="AC633" s="43"/>
      <c r="AD633" s="43"/>
      <c r="AE633" s="43"/>
      <c r="AF633" s="43"/>
      <c r="AG633" s="43"/>
      <c r="AH633" s="43"/>
      <c r="AI633" s="43"/>
      <c r="AJ633" s="43"/>
      <c r="AK633" s="43"/>
      <c r="AL633" s="43"/>
      <c r="AM633" s="43"/>
      <c r="AN633" s="43"/>
      <c r="AO633" s="43"/>
      <c r="AP633" s="43"/>
      <c r="AQ633" s="43"/>
      <c r="AR633" s="43"/>
      <c r="AS633" s="43"/>
      <c r="AT633" s="43"/>
      <c r="AU633" s="43"/>
      <c r="AX633" s="42"/>
      <c r="AY633" s="43"/>
      <c r="AZ633" s="43"/>
      <c r="BA633" s="43"/>
      <c r="BB633" s="43"/>
      <c r="BC633" s="18"/>
      <c r="BD633" s="43"/>
      <c r="BE633" s="43"/>
      <c r="BF633" s="43"/>
      <c r="BG633" s="43"/>
      <c r="BH633" s="43"/>
    </row>
    <row r="634" spans="1:60">
      <c r="A634" s="276"/>
      <c r="B634" s="43"/>
      <c r="C634" s="43"/>
      <c r="D634" s="43"/>
      <c r="E634" s="43"/>
      <c r="F634" s="43"/>
      <c r="G634" s="43"/>
      <c r="H634" s="43"/>
      <c r="I634" s="43"/>
      <c r="J634" s="43"/>
      <c r="K634" s="43"/>
      <c r="L634" s="43"/>
      <c r="M634" s="43"/>
      <c r="N634" s="42"/>
      <c r="O634" s="43"/>
      <c r="P634" s="43"/>
      <c r="Q634" s="215"/>
      <c r="R634" s="43"/>
      <c r="S634" s="43"/>
      <c r="T634" s="43"/>
      <c r="U634" s="43"/>
      <c r="V634" s="43"/>
      <c r="W634" s="43"/>
      <c r="X634" s="43"/>
      <c r="Y634" s="43"/>
      <c r="Z634" s="43"/>
      <c r="AA634" s="43"/>
      <c r="AB634" s="43"/>
      <c r="AC634" s="43"/>
      <c r="AD634" s="43"/>
      <c r="AE634" s="43"/>
      <c r="AF634" s="43"/>
      <c r="AG634" s="43"/>
      <c r="AH634" s="43"/>
      <c r="AI634" s="43"/>
      <c r="AJ634" s="43"/>
      <c r="AK634" s="43"/>
      <c r="AL634" s="43"/>
      <c r="AM634" s="43"/>
      <c r="AN634" s="43"/>
      <c r="AO634" s="43"/>
      <c r="AP634" s="43"/>
      <c r="AQ634" s="43"/>
      <c r="AR634" s="43"/>
      <c r="AS634" s="43"/>
      <c r="AT634" s="43"/>
      <c r="AU634" s="43"/>
      <c r="AX634" s="42"/>
      <c r="AY634" s="43"/>
      <c r="AZ634" s="43"/>
      <c r="BA634" s="43"/>
      <c r="BB634" s="43"/>
      <c r="BC634" s="18"/>
      <c r="BD634" s="43"/>
      <c r="BE634" s="43"/>
      <c r="BF634" s="43"/>
      <c r="BG634" s="43"/>
      <c r="BH634" s="43"/>
    </row>
    <row r="638" spans="1:60">
      <c r="A638" s="276"/>
      <c r="B638" s="43"/>
      <c r="C638" s="43"/>
      <c r="D638" s="43"/>
      <c r="E638" s="43"/>
      <c r="F638" s="43"/>
      <c r="G638" s="43"/>
      <c r="H638" s="43"/>
      <c r="I638" s="43"/>
      <c r="J638" s="43"/>
      <c r="K638" s="43"/>
      <c r="L638" s="43"/>
      <c r="M638" s="43"/>
      <c r="N638" s="42"/>
      <c r="O638" s="43"/>
      <c r="P638" s="43"/>
      <c r="Q638" s="215"/>
      <c r="R638" s="43"/>
      <c r="S638" s="43"/>
      <c r="T638" s="43"/>
      <c r="U638" s="43"/>
      <c r="V638" s="43"/>
      <c r="W638" s="43"/>
      <c r="X638" s="43"/>
      <c r="Y638" s="43"/>
      <c r="Z638" s="43"/>
      <c r="AA638" s="43"/>
      <c r="AB638" s="43"/>
      <c r="AC638" s="43"/>
      <c r="AD638" s="43"/>
      <c r="AE638" s="43"/>
      <c r="AF638" s="43"/>
      <c r="AG638" s="43"/>
      <c r="AH638" s="43"/>
      <c r="AI638" s="43"/>
      <c r="AJ638" s="43"/>
      <c r="AK638" s="43"/>
      <c r="AL638" s="43"/>
      <c r="AM638" s="43"/>
      <c r="AN638" s="43"/>
      <c r="AO638" s="43"/>
      <c r="AP638" s="43"/>
      <c r="AQ638" s="43"/>
      <c r="AR638" s="43"/>
      <c r="AS638" s="43"/>
      <c r="AT638" s="43"/>
      <c r="AU638" s="43"/>
      <c r="AX638" s="42"/>
      <c r="AY638" s="43"/>
      <c r="AZ638" s="43"/>
      <c r="BA638" s="43"/>
      <c r="BB638" s="43"/>
      <c r="BC638" s="18"/>
      <c r="BD638" s="43"/>
      <c r="BE638" s="43"/>
      <c r="BF638" s="43"/>
      <c r="BG638" s="43"/>
      <c r="BH638" s="43"/>
    </row>
    <row r="639" spans="1:60">
      <c r="A639" s="276"/>
      <c r="B639" s="43"/>
      <c r="C639" s="43"/>
      <c r="D639" s="43"/>
      <c r="E639" s="43"/>
      <c r="F639" s="43"/>
      <c r="G639" s="43"/>
      <c r="H639" s="43"/>
      <c r="I639" s="43"/>
      <c r="J639" s="43"/>
      <c r="K639" s="43"/>
      <c r="L639" s="43"/>
      <c r="M639" s="43"/>
      <c r="N639" s="42"/>
      <c r="O639" s="43"/>
      <c r="P639" s="43"/>
      <c r="Q639" s="215"/>
      <c r="R639" s="43"/>
      <c r="S639" s="43"/>
      <c r="T639" s="43"/>
      <c r="U639" s="43"/>
      <c r="V639" s="43"/>
      <c r="W639" s="43"/>
      <c r="X639" s="43"/>
      <c r="Y639" s="43"/>
      <c r="Z639" s="43"/>
      <c r="AA639" s="43"/>
      <c r="AB639" s="43"/>
      <c r="AC639" s="43"/>
      <c r="AD639" s="43"/>
      <c r="AE639" s="43"/>
      <c r="AF639" s="43"/>
      <c r="AG639" s="43"/>
      <c r="AH639" s="43"/>
      <c r="AI639" s="43"/>
      <c r="AJ639" s="43"/>
      <c r="AK639" s="43"/>
      <c r="AL639" s="43"/>
      <c r="AM639" s="43"/>
      <c r="AN639" s="43"/>
      <c r="AO639" s="43"/>
      <c r="AP639" s="43"/>
      <c r="AQ639" s="43"/>
      <c r="AR639" s="43"/>
      <c r="AS639" s="43"/>
      <c r="AT639" s="43"/>
      <c r="AU639" s="43"/>
      <c r="AX639" s="42"/>
      <c r="AY639" s="43"/>
      <c r="AZ639" s="43"/>
      <c r="BA639" s="43"/>
      <c r="BB639" s="43"/>
      <c r="BC639" s="18"/>
      <c r="BD639" s="43"/>
      <c r="BE639" s="43"/>
      <c r="BF639" s="43"/>
      <c r="BG639" s="43"/>
      <c r="BH639" s="43"/>
    </row>
    <row r="640" spans="1:60">
      <c r="A640" s="276"/>
      <c r="B640" s="43"/>
      <c r="C640" s="43"/>
      <c r="D640" s="43"/>
      <c r="E640" s="43"/>
      <c r="F640" s="43"/>
      <c r="G640" s="43"/>
      <c r="H640" s="43"/>
      <c r="I640" s="43"/>
      <c r="J640" s="43"/>
      <c r="K640" s="43"/>
      <c r="L640" s="43"/>
      <c r="M640" s="43"/>
      <c r="N640" s="42"/>
      <c r="O640" s="43"/>
      <c r="P640" s="43"/>
      <c r="Q640" s="215"/>
      <c r="R640" s="43"/>
      <c r="S640" s="43"/>
      <c r="T640" s="43"/>
      <c r="U640" s="43"/>
      <c r="V640" s="43"/>
      <c r="W640" s="43"/>
      <c r="X640" s="43"/>
      <c r="Y640" s="43"/>
      <c r="Z640" s="43"/>
      <c r="AA640" s="43"/>
      <c r="AB640" s="43"/>
      <c r="AC640" s="43"/>
      <c r="AD640" s="43"/>
      <c r="AE640" s="43"/>
      <c r="AF640" s="43"/>
      <c r="AG640" s="43"/>
      <c r="AH640" s="43"/>
      <c r="AI640" s="43"/>
      <c r="AJ640" s="43"/>
      <c r="AK640" s="43"/>
      <c r="AL640" s="43"/>
      <c r="AM640" s="43"/>
      <c r="AN640" s="43"/>
      <c r="AO640" s="43"/>
      <c r="AP640" s="43"/>
      <c r="AQ640" s="43"/>
      <c r="AR640" s="43"/>
      <c r="AS640" s="43"/>
      <c r="AT640" s="43"/>
      <c r="AU640" s="43"/>
      <c r="AX640" s="42"/>
      <c r="AY640" s="43"/>
      <c r="AZ640" s="43"/>
      <c r="BA640" s="43"/>
      <c r="BB640" s="43"/>
      <c r="BC640" s="18"/>
      <c r="BD640" s="43"/>
      <c r="BE640" s="43"/>
      <c r="BF640" s="43"/>
      <c r="BG640" s="43"/>
      <c r="BH640" s="43"/>
    </row>
    <row r="641" spans="1:60">
      <c r="A641" s="276"/>
      <c r="B641" s="43"/>
      <c r="C641" s="43"/>
      <c r="D641" s="43"/>
      <c r="E641" s="43"/>
      <c r="F641" s="43"/>
      <c r="G641" s="43"/>
      <c r="H641" s="43"/>
      <c r="I641" s="43"/>
      <c r="J641" s="43"/>
      <c r="K641" s="43"/>
      <c r="L641" s="43"/>
      <c r="M641" s="43"/>
      <c r="N641" s="42"/>
      <c r="O641" s="43"/>
      <c r="P641" s="43"/>
      <c r="Q641" s="215"/>
      <c r="R641" s="43"/>
      <c r="S641" s="43"/>
      <c r="T641" s="43"/>
      <c r="U641" s="43"/>
      <c r="V641" s="43"/>
      <c r="W641" s="43"/>
      <c r="X641" s="43"/>
      <c r="Y641" s="43"/>
      <c r="Z641" s="43"/>
      <c r="AA641" s="43"/>
      <c r="AB641" s="43"/>
      <c r="AC641" s="43"/>
      <c r="AD641" s="43"/>
      <c r="AE641" s="43"/>
      <c r="AF641" s="43"/>
      <c r="AG641" s="43"/>
      <c r="AH641" s="43"/>
      <c r="AI641" s="43"/>
      <c r="AJ641" s="43"/>
      <c r="AK641" s="43"/>
      <c r="AL641" s="43"/>
      <c r="AM641" s="43"/>
      <c r="AN641" s="43"/>
      <c r="AO641" s="43"/>
      <c r="AP641" s="43"/>
      <c r="AQ641" s="43"/>
      <c r="AR641" s="43"/>
      <c r="AS641" s="43"/>
      <c r="AT641" s="43"/>
      <c r="AU641" s="43"/>
      <c r="AX641" s="42"/>
      <c r="AY641" s="43"/>
      <c r="AZ641" s="43"/>
      <c r="BA641" s="43"/>
      <c r="BB641" s="43"/>
      <c r="BC641" s="18"/>
      <c r="BD641" s="43"/>
      <c r="BE641" s="43"/>
      <c r="BF641" s="43"/>
      <c r="BG641" s="43"/>
      <c r="BH641" s="43"/>
    </row>
    <row r="642" spans="1:60">
      <c r="A642" s="276"/>
      <c r="B642" s="43"/>
      <c r="C642" s="43"/>
      <c r="D642" s="43"/>
      <c r="E642" s="43"/>
      <c r="F642" s="43"/>
      <c r="G642" s="43"/>
      <c r="H642" s="43"/>
      <c r="I642" s="43"/>
      <c r="J642" s="43"/>
      <c r="K642" s="43"/>
      <c r="L642" s="43"/>
      <c r="M642" s="43"/>
      <c r="N642" s="42"/>
      <c r="O642" s="43"/>
      <c r="P642" s="43"/>
      <c r="Q642" s="215"/>
      <c r="R642" s="43"/>
      <c r="S642" s="43"/>
      <c r="T642" s="43"/>
      <c r="U642" s="43"/>
      <c r="V642" s="43"/>
      <c r="W642" s="43"/>
      <c r="X642" s="43"/>
      <c r="Y642" s="43"/>
      <c r="Z642" s="43"/>
      <c r="AA642" s="43"/>
      <c r="AB642" s="43"/>
      <c r="AC642" s="43"/>
      <c r="AD642" s="43"/>
      <c r="AE642" s="43"/>
      <c r="AF642" s="43"/>
      <c r="AG642" s="43"/>
      <c r="AH642" s="43"/>
      <c r="AI642" s="43"/>
      <c r="AJ642" s="43"/>
      <c r="AK642" s="43"/>
      <c r="AL642" s="43"/>
      <c r="AM642" s="43"/>
      <c r="AN642" s="43"/>
      <c r="AO642" s="43"/>
      <c r="AP642" s="43"/>
      <c r="AQ642" s="43"/>
      <c r="AR642" s="43"/>
      <c r="AS642" s="43"/>
      <c r="AT642" s="43"/>
      <c r="AU642" s="43"/>
      <c r="AX642" s="42"/>
      <c r="AY642" s="43"/>
      <c r="AZ642" s="43"/>
      <c r="BA642" s="43"/>
      <c r="BB642" s="43"/>
      <c r="BC642" s="18"/>
      <c r="BD642" s="43"/>
      <c r="BE642" s="43"/>
      <c r="BF642" s="43"/>
      <c r="BG642" s="43"/>
      <c r="BH642" s="43"/>
    </row>
    <row r="643" spans="1:60">
      <c r="A643" s="276"/>
      <c r="B643" s="43"/>
      <c r="C643" s="43"/>
      <c r="D643" s="43"/>
      <c r="E643" s="43"/>
      <c r="F643" s="43"/>
      <c r="G643" s="43"/>
      <c r="H643" s="43"/>
      <c r="I643" s="43"/>
      <c r="J643" s="43"/>
      <c r="K643" s="43"/>
      <c r="L643" s="43"/>
      <c r="M643" s="43"/>
      <c r="N643" s="42"/>
      <c r="O643" s="43"/>
      <c r="P643" s="43"/>
      <c r="Q643" s="215"/>
      <c r="R643" s="43"/>
      <c r="S643" s="43"/>
      <c r="T643" s="43"/>
      <c r="U643" s="43"/>
      <c r="V643" s="43"/>
      <c r="W643" s="43"/>
      <c r="X643" s="43"/>
      <c r="Y643" s="43"/>
      <c r="Z643" s="43"/>
      <c r="AA643" s="43"/>
      <c r="AB643" s="43"/>
      <c r="AC643" s="43"/>
      <c r="AD643" s="43"/>
      <c r="AE643" s="43"/>
      <c r="AF643" s="43"/>
      <c r="AG643" s="43"/>
      <c r="AH643" s="43"/>
      <c r="AI643" s="43"/>
      <c r="AJ643" s="43"/>
      <c r="AK643" s="43"/>
      <c r="AL643" s="43"/>
      <c r="AM643" s="43"/>
      <c r="AN643" s="43"/>
      <c r="AO643" s="43"/>
      <c r="AP643" s="43"/>
      <c r="AQ643" s="43"/>
      <c r="AR643" s="43"/>
      <c r="AS643" s="43"/>
      <c r="AT643" s="43"/>
      <c r="AU643" s="43"/>
      <c r="AX643" s="42"/>
      <c r="AY643" s="43"/>
      <c r="AZ643" s="43"/>
      <c r="BA643" s="43"/>
      <c r="BB643" s="43"/>
      <c r="BC643" s="18"/>
      <c r="BD643" s="43"/>
      <c r="BE643" s="43"/>
      <c r="BF643" s="43"/>
      <c r="BG643" s="43"/>
      <c r="BH643" s="43"/>
    </row>
    <row r="644" spans="1:60">
      <c r="A644" s="276"/>
      <c r="B644" s="43"/>
      <c r="C644" s="43"/>
      <c r="D644" s="43"/>
      <c r="E644" s="43"/>
      <c r="F644" s="43"/>
      <c r="G644" s="43"/>
      <c r="H644" s="43"/>
      <c r="I644" s="43"/>
      <c r="J644" s="43"/>
      <c r="K644" s="43"/>
      <c r="L644" s="43"/>
      <c r="M644" s="43"/>
      <c r="N644" s="42"/>
      <c r="O644" s="43"/>
      <c r="P644" s="43"/>
      <c r="Q644" s="215"/>
      <c r="R644" s="43"/>
      <c r="S644" s="43"/>
      <c r="T644" s="43"/>
      <c r="U644" s="43"/>
      <c r="V644" s="43"/>
      <c r="W644" s="43"/>
      <c r="X644" s="43"/>
      <c r="Y644" s="43"/>
      <c r="Z644" s="43"/>
      <c r="AA644" s="43"/>
      <c r="AB644" s="43"/>
      <c r="AC644" s="43"/>
      <c r="AD644" s="43"/>
      <c r="AE644" s="43"/>
      <c r="AF644" s="43"/>
      <c r="AG644" s="43"/>
      <c r="AH644" s="43"/>
      <c r="AI644" s="43"/>
      <c r="AJ644" s="43"/>
      <c r="AK644" s="43"/>
      <c r="AL644" s="43"/>
      <c r="AM644" s="43"/>
      <c r="AN644" s="43"/>
      <c r="AO644" s="43"/>
      <c r="AP644" s="43"/>
      <c r="AQ644" s="43"/>
      <c r="AR644" s="43"/>
      <c r="AS644" s="43"/>
      <c r="AT644" s="43"/>
      <c r="AU644" s="43"/>
      <c r="AX644" s="42"/>
      <c r="AY644" s="43"/>
      <c r="AZ644" s="43"/>
      <c r="BA644" s="43"/>
      <c r="BB644" s="43"/>
      <c r="BC644" s="18"/>
      <c r="BD644" s="43"/>
      <c r="BE644" s="43"/>
      <c r="BF644" s="43"/>
      <c r="BG644" s="43"/>
      <c r="BH644" s="43"/>
    </row>
    <row r="645" spans="1:60">
      <c r="A645" s="276"/>
      <c r="B645" s="43"/>
      <c r="C645" s="43"/>
      <c r="D645" s="43"/>
      <c r="E645" s="43"/>
      <c r="F645" s="43"/>
      <c r="G645" s="43"/>
      <c r="H645" s="43"/>
      <c r="I645" s="43"/>
      <c r="J645" s="43"/>
      <c r="K645" s="43"/>
      <c r="L645" s="43"/>
      <c r="M645" s="43"/>
      <c r="N645" s="42"/>
      <c r="O645" s="43"/>
      <c r="P645" s="43"/>
      <c r="Q645" s="215"/>
      <c r="R645" s="43"/>
      <c r="S645" s="43"/>
      <c r="T645" s="43"/>
      <c r="U645" s="43"/>
      <c r="V645" s="43"/>
      <c r="W645" s="43"/>
      <c r="X645" s="43"/>
      <c r="Y645" s="43"/>
      <c r="Z645" s="43"/>
      <c r="AA645" s="43"/>
      <c r="AB645" s="43"/>
      <c r="AC645" s="43"/>
      <c r="AD645" s="43"/>
      <c r="AE645" s="43"/>
      <c r="AF645" s="43"/>
      <c r="AG645" s="43"/>
      <c r="AH645" s="43"/>
      <c r="AI645" s="43"/>
      <c r="AJ645" s="43"/>
      <c r="AK645" s="43"/>
      <c r="AL645" s="43"/>
      <c r="AM645" s="43"/>
      <c r="AN645" s="43"/>
      <c r="AO645" s="43"/>
      <c r="AP645" s="43"/>
      <c r="AQ645" s="43"/>
      <c r="AR645" s="43"/>
      <c r="AS645" s="43"/>
      <c r="AT645" s="43"/>
      <c r="AU645" s="43"/>
      <c r="AX645" s="42"/>
      <c r="AY645" s="43"/>
      <c r="AZ645" s="43"/>
      <c r="BA645" s="43"/>
      <c r="BB645" s="43"/>
      <c r="BC645" s="18"/>
      <c r="BD645" s="43"/>
      <c r="BE645" s="43"/>
      <c r="BF645" s="43"/>
      <c r="BG645" s="43"/>
      <c r="BH645" s="43"/>
    </row>
    <row r="646" spans="1:60">
      <c r="A646" s="276"/>
      <c r="B646" s="43"/>
      <c r="C646" s="43"/>
      <c r="D646" s="43"/>
      <c r="E646" s="43"/>
      <c r="F646" s="43"/>
      <c r="G646" s="43"/>
      <c r="H646" s="43"/>
      <c r="I646" s="43"/>
      <c r="J646" s="43"/>
      <c r="K646" s="43"/>
      <c r="L646" s="43"/>
      <c r="M646" s="43"/>
      <c r="N646" s="42"/>
      <c r="O646" s="43"/>
      <c r="P646" s="43"/>
      <c r="Q646" s="215"/>
      <c r="R646" s="43"/>
      <c r="S646" s="43"/>
      <c r="T646" s="43"/>
      <c r="U646" s="43"/>
      <c r="V646" s="43"/>
      <c r="W646" s="43"/>
      <c r="X646" s="43"/>
      <c r="Y646" s="43"/>
      <c r="Z646" s="43"/>
      <c r="AA646" s="43"/>
      <c r="AB646" s="43"/>
      <c r="AC646" s="43"/>
      <c r="AD646" s="43"/>
      <c r="AE646" s="43"/>
      <c r="AF646" s="43"/>
      <c r="AG646" s="43"/>
      <c r="AH646" s="43"/>
      <c r="AI646" s="43"/>
      <c r="AJ646" s="43"/>
      <c r="AK646" s="43"/>
      <c r="AL646" s="43"/>
      <c r="AM646" s="43"/>
      <c r="AN646" s="43"/>
      <c r="AO646" s="43"/>
      <c r="AP646" s="43"/>
      <c r="AQ646" s="43"/>
      <c r="AR646" s="43"/>
      <c r="AS646" s="43"/>
      <c r="AT646" s="43"/>
      <c r="AU646" s="43"/>
      <c r="AX646" s="42"/>
      <c r="AY646" s="43"/>
      <c r="AZ646" s="43"/>
      <c r="BA646" s="43"/>
      <c r="BB646" s="43"/>
      <c r="BC646" s="18"/>
      <c r="BD646" s="43"/>
      <c r="BE646" s="43"/>
      <c r="BF646" s="43"/>
      <c r="BG646" s="43"/>
      <c r="BH646" s="43"/>
    </row>
    <row r="647" spans="1:60">
      <c r="A647" s="276"/>
      <c r="B647" s="43"/>
      <c r="C647" s="43"/>
      <c r="D647" s="43"/>
      <c r="E647" s="43"/>
      <c r="F647" s="43"/>
      <c r="G647" s="43"/>
      <c r="H647" s="43"/>
      <c r="I647" s="43"/>
      <c r="J647" s="43"/>
      <c r="K647" s="43"/>
      <c r="L647" s="43"/>
      <c r="M647" s="43"/>
      <c r="N647" s="42"/>
      <c r="O647" s="43"/>
      <c r="P647" s="43"/>
      <c r="Q647" s="215"/>
      <c r="R647" s="43"/>
      <c r="S647" s="43"/>
      <c r="T647" s="43"/>
      <c r="U647" s="43"/>
      <c r="V647" s="43"/>
      <c r="W647" s="43"/>
      <c r="X647" s="43"/>
      <c r="Y647" s="43"/>
      <c r="Z647" s="43"/>
      <c r="AA647" s="43"/>
      <c r="AB647" s="43"/>
      <c r="AC647" s="43"/>
      <c r="AD647" s="43"/>
      <c r="AE647" s="43"/>
      <c r="AF647" s="43"/>
      <c r="AG647" s="43"/>
      <c r="AH647" s="43"/>
      <c r="AI647" s="43"/>
      <c r="AJ647" s="43"/>
      <c r="AK647" s="43"/>
      <c r="AL647" s="43"/>
      <c r="AM647" s="43"/>
      <c r="AN647" s="43"/>
      <c r="AO647" s="43"/>
      <c r="AP647" s="43"/>
      <c r="AQ647" s="43"/>
      <c r="AR647" s="43"/>
      <c r="AS647" s="43"/>
      <c r="AT647" s="43"/>
      <c r="AU647" s="43"/>
      <c r="AX647" s="42"/>
      <c r="AY647" s="43"/>
      <c r="AZ647" s="43"/>
      <c r="BA647" s="43"/>
      <c r="BB647" s="43"/>
      <c r="BC647" s="18"/>
      <c r="BD647" s="43"/>
      <c r="BE647" s="43"/>
      <c r="BF647" s="43"/>
      <c r="BG647" s="43"/>
      <c r="BH647" s="43"/>
    </row>
  </sheetData>
  <autoFilter ref="A6:BH86"/>
  <mergeCells count="50">
    <mergeCell ref="A91:B91"/>
    <mergeCell ref="A90:B90"/>
    <mergeCell ref="AU7:AU8"/>
    <mergeCell ref="AR7:AR8"/>
    <mergeCell ref="AL7:AM7"/>
    <mergeCell ref="AQ7:AQ8"/>
    <mergeCell ref="AP7:AP8"/>
    <mergeCell ref="M7:M8"/>
    <mergeCell ref="K7:K8"/>
    <mergeCell ref="A7:A8"/>
    <mergeCell ref="B7:B8"/>
    <mergeCell ref="C7:C8"/>
    <mergeCell ref="D7:D8"/>
    <mergeCell ref="L7:L8"/>
    <mergeCell ref="J7:J8"/>
    <mergeCell ref="E7:E8"/>
    <mergeCell ref="F7:F8"/>
    <mergeCell ref="G7:G8"/>
    <mergeCell ref="H7:H8"/>
    <mergeCell ref="I7:I8"/>
    <mergeCell ref="AC91:AD91"/>
    <mergeCell ref="AC90:AD90"/>
    <mergeCell ref="AT7:AT8"/>
    <mergeCell ref="Y7:Z7"/>
    <mergeCell ref="AA7:AB7"/>
    <mergeCell ref="AJ7:AJ8"/>
    <mergeCell ref="AK7:AK8"/>
    <mergeCell ref="AN7:AN8"/>
    <mergeCell ref="AE7:AF7"/>
    <mergeCell ref="AG7:AH7"/>
    <mergeCell ref="AI7:AI8"/>
    <mergeCell ref="AS7:AS8"/>
    <mergeCell ref="AO7:AO8"/>
    <mergeCell ref="AC7:AD7"/>
    <mergeCell ref="A1:BH1"/>
    <mergeCell ref="A2:BH2"/>
    <mergeCell ref="A3:BH3"/>
    <mergeCell ref="A4:BH4"/>
    <mergeCell ref="BH7:BH8"/>
    <mergeCell ref="AV7:AV8"/>
    <mergeCell ref="AW7:AW8"/>
    <mergeCell ref="AX7:AX8"/>
    <mergeCell ref="AY7:AY8"/>
    <mergeCell ref="BB7:BB8"/>
    <mergeCell ref="BC7:BC8"/>
    <mergeCell ref="BD7:BD8"/>
    <mergeCell ref="BE7:BE8"/>
    <mergeCell ref="BF7:BG7"/>
    <mergeCell ref="AZ7:AZ8"/>
    <mergeCell ref="BA7:BA8"/>
  </mergeCells>
  <conditionalFormatting sqref="F10:F86">
    <cfRule type="duplicateValues" dxfId="2" priority="11899"/>
  </conditionalFormatting>
  <conditionalFormatting sqref="D10:E86 G10:G86">
    <cfRule type="duplicateValues" dxfId="1" priority="11900"/>
  </conditionalFormatting>
  <conditionalFormatting sqref="B10:B86">
    <cfRule type="duplicateValues" dxfId="0" priority="11902"/>
  </conditionalFormatting>
  <printOptions horizontalCentered="1"/>
  <pageMargins left="0" right="0" top="0" bottom="0" header="0" footer="0"/>
  <pageSetup paperSize="9" scale="3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L15"/>
  <sheetViews>
    <sheetView topLeftCell="A7" workbookViewId="0">
      <selection activeCell="AJ11" sqref="AJ11"/>
    </sheetView>
  </sheetViews>
  <sheetFormatPr defaultRowHeight="15"/>
  <cols>
    <col min="1" max="1" width="6.140625" style="258" customWidth="1"/>
    <col min="2" max="2" width="11.5703125" style="240" bestFit="1" customWidth="1"/>
    <col min="3" max="3" width="10.140625" style="179" customWidth="1"/>
    <col min="4" max="4" width="9.42578125" style="179" customWidth="1"/>
    <col min="5" max="5" width="5.7109375" style="179" customWidth="1"/>
    <col min="6" max="6" width="9" style="179" bestFit="1" customWidth="1"/>
    <col min="7" max="7" width="10.140625" style="179" customWidth="1"/>
    <col min="8" max="8" width="8.7109375" style="179" bestFit="1" customWidth="1"/>
    <col min="9" max="9" width="6.28515625" style="179" hidden="1" customWidth="1"/>
    <col min="10" max="10" width="6.7109375" style="180" hidden="1" customWidth="1"/>
    <col min="11" max="11" width="7" style="181" hidden="1" customWidth="1"/>
    <col min="12" max="12" width="6.42578125" style="182" hidden="1" customWidth="1"/>
    <col min="13" max="13" width="7.85546875" style="183" hidden="1" customWidth="1"/>
    <col min="14" max="14" width="7.5703125" style="179" bestFit="1" customWidth="1"/>
    <col min="15" max="15" width="8.7109375" style="179" bestFit="1" customWidth="1"/>
    <col min="16" max="16" width="6.140625" style="179" hidden="1" customWidth="1"/>
    <col min="17" max="17" width="9.28515625" style="179" customWidth="1"/>
    <col min="18" max="18" width="7.42578125" style="179" hidden="1" customWidth="1"/>
    <col min="19" max="19" width="6.7109375" style="179" hidden="1" customWidth="1"/>
    <col min="20" max="27" width="6.7109375" style="179" customWidth="1"/>
    <col min="28" max="28" width="7.28515625" style="179" customWidth="1"/>
    <col min="29" max="29" width="7.85546875" style="179" customWidth="1"/>
    <col min="30" max="30" width="6.7109375" style="179" hidden="1" customWidth="1"/>
    <col min="31" max="31" width="7.5703125" style="179" hidden="1" customWidth="1"/>
    <col min="32" max="32" width="13.140625" style="179" hidden="1" customWidth="1"/>
    <col min="33" max="33" width="7.42578125" style="179" hidden="1" customWidth="1"/>
    <col min="34" max="34" width="9.140625" style="179" hidden="1" customWidth="1"/>
    <col min="35" max="35" width="7.5703125" style="179" hidden="1" customWidth="1"/>
    <col min="36" max="36" width="9" style="179" customWidth="1"/>
    <col min="37" max="38" width="8.5703125" style="179" hidden="1" customWidth="1"/>
    <col min="39" max="39" width="8.85546875" style="179" customWidth="1"/>
    <col min="40" max="40" width="11.5703125" style="179" hidden="1" customWidth="1"/>
    <col min="41" max="41" width="9.5703125" style="179" hidden="1" customWidth="1"/>
    <col min="42" max="42" width="10.7109375" style="179" hidden="1" customWidth="1"/>
    <col min="43" max="43" width="8.85546875" style="217" bestFit="1" customWidth="1"/>
    <col min="44" max="44" width="10.42578125" style="179" bestFit="1" customWidth="1"/>
    <col min="45" max="45" width="7" style="179" customWidth="1"/>
    <col min="46" max="47" width="10.42578125" style="179" bestFit="1" customWidth="1"/>
    <col min="48" max="48" width="8.7109375" style="179" bestFit="1" customWidth="1"/>
    <col min="49" max="49" width="28.5703125" style="179" customWidth="1"/>
    <col min="50" max="50" width="9.140625" style="179"/>
    <col min="51" max="51" width="13.42578125" style="179" bestFit="1" customWidth="1"/>
    <col min="52" max="53" width="11.28515625" style="179" bestFit="1" customWidth="1"/>
    <col min="54" max="55" width="10" style="179" bestFit="1" customWidth="1"/>
    <col min="56" max="56" width="11.140625" style="179" bestFit="1" customWidth="1"/>
    <col min="57" max="57" width="15.140625" style="179" bestFit="1" customWidth="1"/>
    <col min="58" max="58" width="15" style="179" bestFit="1" customWidth="1"/>
    <col min="59" max="60" width="13.42578125" style="179" bestFit="1" customWidth="1"/>
    <col min="61" max="61" width="11" style="179" bestFit="1" customWidth="1"/>
    <col min="62" max="16384" width="9.140625" style="179"/>
  </cols>
  <sheetData>
    <row r="1" spans="1:272" s="116" customFormat="1" ht="43.5">
      <c r="A1" s="334" t="s">
        <v>314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  <c r="AC1" s="334"/>
      <c r="AD1" s="334"/>
      <c r="AE1" s="334"/>
      <c r="AF1" s="334"/>
      <c r="AG1" s="334"/>
      <c r="AH1" s="334"/>
      <c r="AI1" s="334"/>
      <c r="AJ1" s="334"/>
      <c r="AK1" s="334"/>
      <c r="AL1" s="334"/>
      <c r="AM1" s="334"/>
      <c r="AN1" s="334"/>
      <c r="AO1" s="334"/>
      <c r="AP1" s="334"/>
      <c r="AQ1" s="334"/>
      <c r="AR1" s="334"/>
      <c r="AS1" s="334"/>
      <c r="AT1" s="334"/>
      <c r="AU1" s="334"/>
      <c r="AV1" s="334"/>
      <c r="AW1" s="334"/>
    </row>
    <row r="2" spans="1:272" s="118" customFormat="1" ht="25.5">
      <c r="A2" s="335" t="s">
        <v>315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  <c r="AB2" s="335"/>
      <c r="AC2" s="335"/>
      <c r="AD2" s="335"/>
      <c r="AE2" s="335"/>
      <c r="AF2" s="335"/>
      <c r="AG2" s="335"/>
      <c r="AH2" s="335"/>
      <c r="AI2" s="335"/>
      <c r="AJ2" s="335"/>
      <c r="AK2" s="335"/>
      <c r="AL2" s="335"/>
      <c r="AM2" s="335"/>
      <c r="AN2" s="335"/>
      <c r="AO2" s="335"/>
      <c r="AP2" s="335"/>
      <c r="AQ2" s="335"/>
      <c r="AR2" s="335"/>
      <c r="AS2" s="335"/>
      <c r="AT2" s="335"/>
      <c r="AU2" s="335"/>
      <c r="AV2" s="335"/>
      <c r="AW2" s="335"/>
      <c r="AX2" s="117"/>
      <c r="AY2" s="117"/>
    </row>
    <row r="3" spans="1:272" s="120" customFormat="1" ht="33">
      <c r="A3" s="336" t="s">
        <v>382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336"/>
      <c r="AB3" s="336"/>
      <c r="AC3" s="336"/>
      <c r="AD3" s="336"/>
      <c r="AE3" s="336"/>
      <c r="AF3" s="336"/>
      <c r="AG3" s="336"/>
      <c r="AH3" s="336"/>
      <c r="AI3" s="336"/>
      <c r="AJ3" s="336"/>
      <c r="AK3" s="336"/>
      <c r="AL3" s="336"/>
      <c r="AM3" s="336"/>
      <c r="AN3" s="336"/>
      <c r="AO3" s="336"/>
      <c r="AP3" s="336"/>
      <c r="AQ3" s="336"/>
      <c r="AR3" s="336"/>
      <c r="AS3" s="336"/>
      <c r="AT3" s="336"/>
      <c r="AU3" s="336"/>
      <c r="AV3" s="336"/>
      <c r="AW3" s="336"/>
      <c r="AX3" s="119"/>
      <c r="AY3" s="119"/>
    </row>
    <row r="4" spans="1:272" s="120" customFormat="1" ht="33">
      <c r="A4" s="336" t="s">
        <v>383</v>
      </c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6"/>
      <c r="AC4" s="336"/>
      <c r="AD4" s="336"/>
      <c r="AE4" s="336"/>
      <c r="AF4" s="336"/>
      <c r="AG4" s="336"/>
      <c r="AH4" s="336"/>
      <c r="AI4" s="336"/>
      <c r="AJ4" s="336"/>
      <c r="AK4" s="336"/>
      <c r="AL4" s="336"/>
      <c r="AM4" s="336"/>
      <c r="AN4" s="336"/>
      <c r="AO4" s="336"/>
      <c r="AP4" s="336"/>
      <c r="AQ4" s="336"/>
      <c r="AR4" s="336"/>
      <c r="AS4" s="336"/>
      <c r="AT4" s="336"/>
      <c r="AU4" s="336"/>
      <c r="AV4" s="336"/>
      <c r="AW4" s="336"/>
      <c r="AX4" s="119"/>
      <c r="AY4" s="119"/>
    </row>
    <row r="5" spans="1:272" s="130" customFormat="1" ht="29.25">
      <c r="A5" s="255" t="s">
        <v>316</v>
      </c>
      <c r="B5" s="238"/>
      <c r="C5" s="221" t="s">
        <v>317</v>
      </c>
      <c r="D5" s="221"/>
      <c r="E5" s="121"/>
      <c r="F5" s="121"/>
      <c r="G5" s="121"/>
      <c r="H5" s="122"/>
      <c r="I5" s="122"/>
      <c r="J5" s="123"/>
      <c r="K5" s="124"/>
      <c r="L5" s="125"/>
      <c r="M5" s="126"/>
      <c r="N5" s="127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218"/>
      <c r="AR5" s="128"/>
      <c r="AS5" s="128"/>
      <c r="AT5" s="128"/>
      <c r="AU5" s="129"/>
      <c r="AV5" s="129"/>
      <c r="AW5" s="129"/>
    </row>
    <row r="6" spans="1:272" s="142" customFormat="1" ht="80.25" customHeight="1">
      <c r="A6" s="256" t="s">
        <v>12</v>
      </c>
      <c r="B6" s="131" t="s">
        <v>13</v>
      </c>
      <c r="C6" s="132" t="s">
        <v>14</v>
      </c>
      <c r="D6" s="132" t="s">
        <v>16</v>
      </c>
      <c r="E6" s="132" t="s">
        <v>18</v>
      </c>
      <c r="F6" s="132" t="s">
        <v>20</v>
      </c>
      <c r="G6" s="132" t="s">
        <v>19</v>
      </c>
      <c r="H6" s="132" t="s">
        <v>318</v>
      </c>
      <c r="I6" s="133" t="s">
        <v>319</v>
      </c>
      <c r="J6" s="134" t="s">
        <v>22</v>
      </c>
      <c r="K6" s="135" t="s">
        <v>320</v>
      </c>
      <c r="L6" s="136" t="s">
        <v>321</v>
      </c>
      <c r="M6" s="137" t="s">
        <v>322</v>
      </c>
      <c r="N6" s="132" t="s">
        <v>26</v>
      </c>
      <c r="O6" s="132" t="s">
        <v>27</v>
      </c>
      <c r="P6" s="132" t="s">
        <v>28</v>
      </c>
      <c r="Q6" s="132" t="s">
        <v>323</v>
      </c>
      <c r="R6" s="132" t="s">
        <v>324</v>
      </c>
      <c r="S6" s="132" t="s">
        <v>31</v>
      </c>
      <c r="T6" s="132" t="s">
        <v>32</v>
      </c>
      <c r="U6" s="132" t="s">
        <v>33</v>
      </c>
      <c r="V6" s="132" t="s">
        <v>34</v>
      </c>
      <c r="W6" s="132" t="s">
        <v>35</v>
      </c>
      <c r="X6" s="132" t="s">
        <v>36</v>
      </c>
      <c r="Y6" s="132" t="s">
        <v>37</v>
      </c>
      <c r="Z6" s="132" t="s">
        <v>38</v>
      </c>
      <c r="AA6" s="132" t="s">
        <v>39</v>
      </c>
      <c r="AB6" s="132" t="s">
        <v>40</v>
      </c>
      <c r="AC6" s="132" t="s">
        <v>41</v>
      </c>
      <c r="AD6" s="138" t="s">
        <v>26</v>
      </c>
      <c r="AE6" s="138" t="s">
        <v>325</v>
      </c>
      <c r="AF6" s="138" t="s">
        <v>326</v>
      </c>
      <c r="AG6" s="132" t="s">
        <v>44</v>
      </c>
      <c r="AH6" s="132" t="s">
        <v>45</v>
      </c>
      <c r="AI6" s="132" t="s">
        <v>327</v>
      </c>
      <c r="AJ6" s="132" t="s">
        <v>48</v>
      </c>
      <c r="AK6" s="139" t="s">
        <v>49</v>
      </c>
      <c r="AL6" s="139" t="s">
        <v>50</v>
      </c>
      <c r="AM6" s="140" t="s">
        <v>51</v>
      </c>
      <c r="AN6" s="140" t="s">
        <v>52</v>
      </c>
      <c r="AO6" s="140" t="s">
        <v>53</v>
      </c>
      <c r="AP6" s="141">
        <v>150000</v>
      </c>
      <c r="AQ6" s="216" t="s">
        <v>54</v>
      </c>
      <c r="AR6" s="132" t="s">
        <v>55</v>
      </c>
      <c r="AS6" s="132" t="s">
        <v>328</v>
      </c>
      <c r="AT6" s="132" t="s">
        <v>329</v>
      </c>
      <c r="AU6" s="132" t="s">
        <v>58</v>
      </c>
      <c r="AV6" s="132" t="s">
        <v>59</v>
      </c>
      <c r="AW6" s="132" t="s">
        <v>60</v>
      </c>
      <c r="AY6" s="143">
        <v>100</v>
      </c>
      <c r="AZ6" s="143">
        <v>50</v>
      </c>
      <c r="BA6" s="143">
        <v>20</v>
      </c>
      <c r="BB6" s="143">
        <v>10</v>
      </c>
      <c r="BC6" s="143">
        <v>5</v>
      </c>
      <c r="BD6" s="143">
        <v>1</v>
      </c>
      <c r="BE6" s="144"/>
      <c r="BF6" s="145">
        <v>1000</v>
      </c>
      <c r="BG6" s="145">
        <v>500</v>
      </c>
      <c r="BH6" s="145">
        <v>100</v>
      </c>
    </row>
    <row r="7" spans="1:272" s="146" customFormat="1" ht="30.75" customHeight="1">
      <c r="A7" s="337" t="s">
        <v>330</v>
      </c>
      <c r="B7" s="338" t="s">
        <v>331</v>
      </c>
      <c r="C7" s="337" t="s">
        <v>332</v>
      </c>
      <c r="D7" s="337" t="s">
        <v>333</v>
      </c>
      <c r="E7" s="337" t="s">
        <v>334</v>
      </c>
      <c r="F7" s="337" t="s">
        <v>335</v>
      </c>
      <c r="G7" s="339" t="s">
        <v>65</v>
      </c>
      <c r="H7" s="337" t="s">
        <v>336</v>
      </c>
      <c r="I7" s="341" t="s">
        <v>337</v>
      </c>
      <c r="J7" s="317" t="s">
        <v>68</v>
      </c>
      <c r="K7" s="342"/>
      <c r="L7" s="342"/>
      <c r="M7" s="342"/>
      <c r="N7" s="342"/>
      <c r="O7" s="342"/>
      <c r="P7" s="342"/>
      <c r="Q7" s="342"/>
      <c r="R7" s="342"/>
      <c r="S7" s="318"/>
      <c r="T7" s="317" t="s">
        <v>69</v>
      </c>
      <c r="U7" s="318"/>
      <c r="V7" s="317" t="s">
        <v>70</v>
      </c>
      <c r="W7" s="318"/>
      <c r="X7" s="317" t="s">
        <v>71</v>
      </c>
      <c r="Y7" s="318"/>
      <c r="Z7" s="317" t="s">
        <v>72</v>
      </c>
      <c r="AA7" s="318"/>
      <c r="AB7" s="317" t="s">
        <v>73</v>
      </c>
      <c r="AC7" s="318"/>
      <c r="AD7" s="332" t="s">
        <v>74</v>
      </c>
      <c r="AE7" s="332" t="s">
        <v>338</v>
      </c>
      <c r="AF7" s="332" t="s">
        <v>75</v>
      </c>
      <c r="AG7" s="317" t="s">
        <v>76</v>
      </c>
      <c r="AH7" s="318"/>
      <c r="AI7" s="323" t="s">
        <v>339</v>
      </c>
      <c r="AJ7" s="325" t="s">
        <v>340</v>
      </c>
      <c r="AK7" s="326" t="s">
        <v>80</v>
      </c>
      <c r="AL7" s="328" t="s">
        <v>81</v>
      </c>
      <c r="AM7" s="330" t="s">
        <v>2</v>
      </c>
      <c r="AN7" s="281">
        <v>4094</v>
      </c>
      <c r="AO7" s="315"/>
      <c r="AP7" s="315"/>
      <c r="AQ7" s="315" t="s">
        <v>341</v>
      </c>
      <c r="AR7" s="315" t="s">
        <v>342</v>
      </c>
      <c r="AS7" s="323" t="s">
        <v>343</v>
      </c>
      <c r="AT7" s="315" t="s">
        <v>344</v>
      </c>
      <c r="AU7" s="317" t="s">
        <v>85</v>
      </c>
      <c r="AV7" s="318"/>
      <c r="AW7" s="319" t="s">
        <v>345</v>
      </c>
      <c r="AY7" s="147"/>
      <c r="AZ7" s="147"/>
      <c r="BA7" s="147"/>
      <c r="BB7" s="147"/>
      <c r="BC7" s="147"/>
      <c r="BD7" s="147"/>
      <c r="BE7" s="147"/>
      <c r="BF7" s="147"/>
      <c r="BG7" s="147"/>
      <c r="BH7" s="147"/>
    </row>
    <row r="8" spans="1:272" s="155" customFormat="1" ht="81" customHeight="1" thickBot="1">
      <c r="A8" s="337"/>
      <c r="B8" s="338"/>
      <c r="C8" s="337"/>
      <c r="D8" s="337"/>
      <c r="E8" s="337"/>
      <c r="F8" s="337"/>
      <c r="G8" s="340"/>
      <c r="H8" s="337"/>
      <c r="I8" s="341"/>
      <c r="J8" s="148" t="s">
        <v>87</v>
      </c>
      <c r="K8" s="149" t="s">
        <v>346</v>
      </c>
      <c r="L8" s="150" t="s">
        <v>347</v>
      </c>
      <c r="M8" s="151" t="s">
        <v>348</v>
      </c>
      <c r="N8" s="152" t="s">
        <v>74</v>
      </c>
      <c r="O8" s="152" t="s">
        <v>91</v>
      </c>
      <c r="P8" s="152" t="s">
        <v>92</v>
      </c>
      <c r="Q8" s="153" t="s">
        <v>93</v>
      </c>
      <c r="R8" s="153" t="s">
        <v>349</v>
      </c>
      <c r="S8" s="154" t="s">
        <v>95</v>
      </c>
      <c r="T8" s="154" t="s">
        <v>96</v>
      </c>
      <c r="U8" s="154" t="s">
        <v>97</v>
      </c>
      <c r="V8" s="154" t="s">
        <v>350</v>
      </c>
      <c r="W8" s="154" t="s">
        <v>351</v>
      </c>
      <c r="X8" s="154" t="s">
        <v>350</v>
      </c>
      <c r="Y8" s="154" t="s">
        <v>352</v>
      </c>
      <c r="Z8" s="154" t="s">
        <v>350</v>
      </c>
      <c r="AA8" s="154" t="s">
        <v>353</v>
      </c>
      <c r="AB8" s="154" t="s">
        <v>102</v>
      </c>
      <c r="AC8" s="154" t="s">
        <v>354</v>
      </c>
      <c r="AD8" s="333"/>
      <c r="AE8" s="333"/>
      <c r="AF8" s="333"/>
      <c r="AG8" s="154" t="s">
        <v>355</v>
      </c>
      <c r="AH8" s="154" t="s">
        <v>356</v>
      </c>
      <c r="AI8" s="324"/>
      <c r="AJ8" s="316"/>
      <c r="AK8" s="327"/>
      <c r="AL8" s="329"/>
      <c r="AM8" s="331"/>
      <c r="AN8" s="282"/>
      <c r="AO8" s="316"/>
      <c r="AP8" s="316"/>
      <c r="AQ8" s="316"/>
      <c r="AR8" s="316"/>
      <c r="AS8" s="316"/>
      <c r="AT8" s="316"/>
      <c r="AU8" s="154" t="s">
        <v>357</v>
      </c>
      <c r="AV8" s="154" t="s">
        <v>358</v>
      </c>
      <c r="AW8" s="319"/>
      <c r="AY8" s="156"/>
      <c r="AZ8" s="156"/>
      <c r="BA8" s="156"/>
      <c r="BB8" s="156"/>
      <c r="BC8" s="156"/>
      <c r="BD8" s="156"/>
      <c r="BE8" s="156"/>
      <c r="BF8" s="156"/>
      <c r="BG8" s="156"/>
      <c r="BH8" s="156"/>
    </row>
    <row r="9" spans="1:272" s="178" customFormat="1" ht="164.25" customHeight="1" thickTop="1">
      <c r="A9" s="257">
        <v>1</v>
      </c>
      <c r="B9" s="239">
        <v>43983</v>
      </c>
      <c r="C9" s="157" t="s">
        <v>309</v>
      </c>
      <c r="D9" s="158" t="s">
        <v>310</v>
      </c>
      <c r="E9" s="158" t="s">
        <v>192</v>
      </c>
      <c r="F9" s="158" t="s">
        <v>359</v>
      </c>
      <c r="G9" s="158" t="s">
        <v>359</v>
      </c>
      <c r="H9" s="159">
        <v>200</v>
      </c>
      <c r="I9" s="160"/>
      <c r="J9" s="161">
        <v>0</v>
      </c>
      <c r="K9" s="162">
        <v>0</v>
      </c>
      <c r="L9" s="163">
        <v>0</v>
      </c>
      <c r="M9" s="164">
        <v>0</v>
      </c>
      <c r="N9" s="165">
        <f t="shared" ref="N9" si="0">(26-L9-M9)</f>
        <v>26</v>
      </c>
      <c r="O9" s="166">
        <f>H9/26*N9</f>
        <v>200</v>
      </c>
      <c r="P9" s="166"/>
      <c r="Q9" s="166">
        <f>1500-H9/26*N9</f>
        <v>1300</v>
      </c>
      <c r="R9" s="166"/>
      <c r="S9" s="166">
        <v>0</v>
      </c>
      <c r="T9" s="167">
        <v>0</v>
      </c>
      <c r="U9" s="160">
        <f t="shared" ref="U9" si="1">H9/208*T9*0.3</f>
        <v>0</v>
      </c>
      <c r="V9" s="167">
        <v>0</v>
      </c>
      <c r="W9" s="160">
        <f t="shared" ref="W9" si="2">H9/208*V9*1.5</f>
        <v>0</v>
      </c>
      <c r="X9" s="167">
        <v>0</v>
      </c>
      <c r="Y9" s="160">
        <f t="shared" ref="Y9" si="3">H9/208*X9*2</f>
        <v>0</v>
      </c>
      <c r="Z9" s="167">
        <v>0</v>
      </c>
      <c r="AA9" s="160">
        <f t="shared" ref="AA9" si="4">H9/208*Z9*2</f>
        <v>0</v>
      </c>
      <c r="AB9" s="167">
        <v>0</v>
      </c>
      <c r="AC9" s="160">
        <f t="shared" ref="AC9" si="5">H9/208*AB9*2</f>
        <v>0</v>
      </c>
      <c r="AD9" s="167">
        <v>0</v>
      </c>
      <c r="AE9" s="165">
        <v>0</v>
      </c>
      <c r="AF9" s="165">
        <v>0</v>
      </c>
      <c r="AG9" s="220">
        <f t="shared" ref="AG9" si="6">SUM((AD9+AE9)*2,AF9)</f>
        <v>0</v>
      </c>
      <c r="AH9" s="166">
        <f t="shared" ref="AH9" si="7">AG9*0.25</f>
        <v>0</v>
      </c>
      <c r="AI9" s="166"/>
      <c r="AJ9" s="160">
        <f t="shared" ref="AJ9" si="8">AH9+AC9+AA9+Y9+W9+U9+S9+R9+Q9+P9+O9+I9</f>
        <v>1500</v>
      </c>
      <c r="AK9" s="160"/>
      <c r="AL9" s="160"/>
      <c r="AM9" s="159">
        <f t="shared" ref="AM9" si="9">AJ9-(AH9+I9+P9)</f>
        <v>1500</v>
      </c>
      <c r="AN9" s="159">
        <f t="shared" ref="AN9" si="10">AM9*$AN$7</f>
        <v>6141000</v>
      </c>
      <c r="AO9" s="159">
        <v>0</v>
      </c>
      <c r="AP9" s="159">
        <f t="shared" ref="AP9" si="11">AO9*$AP$6</f>
        <v>0</v>
      </c>
      <c r="AQ9" s="30">
        <f t="shared" ref="AQ9" si="12">IF((AN9-AP9)&lt;=1300000,"0",IF((AN9-AP9)&lt;=2000000,((AN9-AP9)*5%-65000)/$AN$7,((AN9-AP9)*10%-165000)/$AN$7))</f>
        <v>109.6971177332682</v>
      </c>
      <c r="AR9" s="166">
        <f t="shared" ref="AR9" si="13">(AJ9+AL9+R9+AK9-AQ9)</f>
        <v>1390.3028822667318</v>
      </c>
      <c r="AS9" s="169">
        <v>0</v>
      </c>
      <c r="AT9" s="166">
        <f t="shared" ref="AT9" si="14">AR9-AS9</f>
        <v>1390.3028822667318</v>
      </c>
      <c r="AU9" s="159">
        <f t="shared" ref="AU9" si="15">INT(AT9)</f>
        <v>1390</v>
      </c>
      <c r="AV9" s="170">
        <f t="shared" ref="AV9" si="16">INT((AT9-AU9)*$AN$7/100)*100</f>
        <v>1200</v>
      </c>
      <c r="AW9" s="168"/>
      <c r="AX9" s="171"/>
      <c r="AY9" s="172">
        <f t="shared" ref="AY9" si="17">INT(AT9/100)</f>
        <v>13</v>
      </c>
      <c r="AZ9" s="172">
        <f t="shared" ref="AZ9" si="18">INT((AT9-AY9*100)/50)</f>
        <v>1</v>
      </c>
      <c r="BA9" s="172">
        <f t="shared" ref="BA9" si="19">INT((AT9-AY9*100-AZ9*50)/20)</f>
        <v>2</v>
      </c>
      <c r="BB9" s="172">
        <f t="shared" ref="BB9" si="20">INT((AT9-AY9*100-AZ9*50-BA9*20)/10)</f>
        <v>0</v>
      </c>
      <c r="BC9" s="172">
        <f t="shared" ref="BC9" si="21">INT((AT9-AY9*100-AZ9*50-BA9*20-BB9*10)/5)</f>
        <v>0</v>
      </c>
      <c r="BD9" s="173">
        <f t="shared" ref="BD9" si="22">INT((AT9-AY9*100-AZ9*50-BA9*20-BB9*10-BC9*5)/1)</f>
        <v>0</v>
      </c>
      <c r="BE9" s="174"/>
      <c r="BF9" s="175">
        <f t="shared" ref="BF9" si="23">INT((AU9)/1000)</f>
        <v>1</v>
      </c>
      <c r="BG9" s="176">
        <f t="shared" ref="BG9" si="24">INT((AU9-BF9*1000)/500)</f>
        <v>0</v>
      </c>
      <c r="BH9" s="177">
        <f t="shared" ref="BH9" si="25">INT((AU9-BF9*1000-BG9*500)/100)</f>
        <v>3</v>
      </c>
      <c r="BI9" s="171"/>
      <c r="BJ9" s="171"/>
      <c r="BK9" s="171"/>
      <c r="BL9" s="171"/>
      <c r="BM9" s="171"/>
      <c r="BN9" s="171"/>
      <c r="BO9" s="171"/>
      <c r="BP9" s="171"/>
      <c r="BQ9" s="171"/>
      <c r="BR9" s="171"/>
      <c r="BS9" s="171"/>
      <c r="BT9" s="171"/>
      <c r="BU9" s="171"/>
      <c r="BV9" s="171"/>
      <c r="BW9" s="171"/>
      <c r="BX9" s="171"/>
      <c r="BY9" s="171"/>
      <c r="BZ9" s="171"/>
      <c r="CA9" s="171"/>
      <c r="CB9" s="171"/>
      <c r="CC9" s="171"/>
      <c r="CD9" s="171"/>
      <c r="CE9" s="171"/>
      <c r="CF9" s="171"/>
      <c r="CG9" s="171"/>
      <c r="CH9" s="171"/>
      <c r="CI9" s="171"/>
      <c r="CJ9" s="171"/>
      <c r="CK9" s="171"/>
      <c r="CL9" s="171"/>
      <c r="CM9" s="171"/>
      <c r="CN9" s="171"/>
      <c r="CO9" s="171"/>
      <c r="CP9" s="171"/>
      <c r="CQ9" s="171"/>
      <c r="CR9" s="171"/>
      <c r="CS9" s="171"/>
      <c r="CT9" s="171"/>
      <c r="CU9" s="171"/>
      <c r="CV9" s="171"/>
      <c r="CW9" s="171"/>
      <c r="CX9" s="171"/>
      <c r="CY9" s="171"/>
      <c r="CZ9" s="171"/>
      <c r="DA9" s="171"/>
      <c r="DB9" s="171"/>
      <c r="DC9" s="171"/>
      <c r="DD9" s="171"/>
      <c r="DE9" s="171"/>
      <c r="DF9" s="171"/>
      <c r="DG9" s="171"/>
      <c r="DH9" s="171"/>
      <c r="DI9" s="171"/>
      <c r="DJ9" s="171"/>
      <c r="DK9" s="171"/>
      <c r="DL9" s="171"/>
      <c r="DM9" s="171"/>
      <c r="DN9" s="171"/>
      <c r="DO9" s="171"/>
      <c r="DP9" s="171"/>
      <c r="DQ9" s="171"/>
      <c r="DR9" s="171"/>
      <c r="DS9" s="171"/>
      <c r="DT9" s="171"/>
      <c r="DU9" s="171"/>
      <c r="DV9" s="171"/>
      <c r="DW9" s="171"/>
      <c r="DX9" s="171"/>
      <c r="DY9" s="171"/>
      <c r="DZ9" s="171"/>
      <c r="EA9" s="171"/>
      <c r="EB9" s="171"/>
      <c r="EC9" s="171"/>
      <c r="ED9" s="171"/>
      <c r="EE9" s="171"/>
      <c r="EF9" s="171"/>
      <c r="EG9" s="171"/>
      <c r="EH9" s="171"/>
      <c r="EI9" s="171"/>
      <c r="EJ9" s="171"/>
      <c r="EK9" s="171"/>
      <c r="EL9" s="171"/>
      <c r="EM9" s="171"/>
      <c r="EN9" s="171"/>
      <c r="EO9" s="171"/>
      <c r="EP9" s="171"/>
      <c r="EQ9" s="171"/>
      <c r="ER9" s="171"/>
      <c r="ES9" s="171"/>
      <c r="ET9" s="171"/>
      <c r="EU9" s="171"/>
      <c r="EV9" s="171"/>
      <c r="EW9" s="171"/>
      <c r="EX9" s="171"/>
      <c r="EY9" s="171"/>
      <c r="EZ9" s="171"/>
      <c r="FA9" s="171"/>
      <c r="FB9" s="171"/>
      <c r="FC9" s="171"/>
      <c r="FD9" s="171"/>
      <c r="FE9" s="171"/>
      <c r="FF9" s="171"/>
      <c r="FG9" s="171"/>
      <c r="FH9" s="171"/>
      <c r="FI9" s="171"/>
      <c r="FJ9" s="171"/>
      <c r="FK9" s="171"/>
      <c r="FL9" s="171"/>
      <c r="FM9" s="171"/>
      <c r="FN9" s="171"/>
      <c r="FO9" s="171"/>
      <c r="FP9" s="171"/>
      <c r="FQ9" s="171"/>
      <c r="FR9" s="171"/>
      <c r="FS9" s="171"/>
      <c r="FT9" s="171"/>
      <c r="FU9" s="171"/>
      <c r="FV9" s="171"/>
      <c r="FW9" s="171"/>
      <c r="FX9" s="171"/>
      <c r="FY9" s="171"/>
      <c r="FZ9" s="171"/>
      <c r="GA9" s="171"/>
      <c r="GB9" s="171"/>
      <c r="GC9" s="171"/>
      <c r="GD9" s="171"/>
      <c r="GE9" s="171"/>
      <c r="GF9" s="171"/>
      <c r="GG9" s="171"/>
      <c r="GH9" s="171"/>
      <c r="GI9" s="171"/>
      <c r="GJ9" s="171"/>
      <c r="GK9" s="171"/>
      <c r="GL9" s="171"/>
      <c r="GM9" s="171"/>
      <c r="GN9" s="171"/>
      <c r="GO9" s="171"/>
      <c r="GP9" s="171"/>
      <c r="GQ9" s="171"/>
      <c r="GR9" s="171"/>
      <c r="GS9" s="171"/>
      <c r="GT9" s="171"/>
      <c r="GU9" s="171"/>
      <c r="GV9" s="171"/>
      <c r="GW9" s="171"/>
      <c r="GX9" s="171"/>
      <c r="GY9" s="171"/>
      <c r="GZ9" s="171"/>
      <c r="HA9" s="171"/>
      <c r="HB9" s="171"/>
      <c r="HC9" s="171"/>
      <c r="HD9" s="171"/>
      <c r="HE9" s="171"/>
      <c r="HF9" s="171"/>
      <c r="HG9" s="171"/>
      <c r="HH9" s="171"/>
      <c r="HI9" s="171"/>
      <c r="HJ9" s="171"/>
      <c r="HK9" s="171"/>
      <c r="HL9" s="171"/>
      <c r="HM9" s="171"/>
      <c r="HN9" s="171"/>
      <c r="HO9" s="171"/>
      <c r="HP9" s="171"/>
      <c r="HQ9" s="171"/>
      <c r="HR9" s="171"/>
      <c r="HS9" s="171"/>
      <c r="HT9" s="171"/>
      <c r="HU9" s="171"/>
      <c r="HV9" s="171"/>
      <c r="HW9" s="171"/>
      <c r="HX9" s="171"/>
      <c r="HY9" s="171"/>
      <c r="HZ9" s="171"/>
      <c r="IA9" s="171"/>
      <c r="IB9" s="171"/>
      <c r="IC9" s="171"/>
      <c r="ID9" s="171"/>
      <c r="IE9" s="171"/>
      <c r="IF9" s="171"/>
      <c r="IG9" s="171"/>
      <c r="IH9" s="171"/>
      <c r="II9" s="171"/>
      <c r="IJ9" s="171"/>
      <c r="IK9" s="171"/>
      <c r="IL9" s="171"/>
      <c r="IM9" s="171"/>
      <c r="IN9" s="171"/>
      <c r="IO9" s="171"/>
      <c r="IP9" s="171"/>
      <c r="IQ9" s="171"/>
      <c r="IR9" s="171"/>
      <c r="IS9" s="171"/>
      <c r="IT9" s="171"/>
      <c r="IU9" s="171"/>
      <c r="IV9" s="171"/>
      <c r="IW9" s="171"/>
      <c r="IX9" s="171"/>
      <c r="IY9" s="171"/>
      <c r="IZ9" s="171"/>
      <c r="JA9" s="171"/>
      <c r="JB9" s="171"/>
      <c r="JC9" s="171"/>
      <c r="JD9" s="171"/>
      <c r="JE9" s="171"/>
      <c r="JF9" s="171"/>
      <c r="JG9" s="171"/>
      <c r="JH9" s="171"/>
      <c r="JI9" s="171"/>
      <c r="JJ9" s="171"/>
      <c r="JK9" s="171"/>
      <c r="JL9" s="171"/>
    </row>
    <row r="10" spans="1:272" ht="24" customHeight="1"/>
    <row r="11" spans="1:272" s="188" customFormat="1" ht="53.25" customHeight="1">
      <c r="A11" s="259">
        <f>COUNTIF(AR9:AR10,"&gt;0")</f>
        <v>1</v>
      </c>
      <c r="B11" s="241"/>
      <c r="C11" s="184"/>
      <c r="D11" s="184"/>
      <c r="E11" s="184"/>
      <c r="F11" s="184"/>
      <c r="G11" s="222">
        <f>SUM(G9:G10)</f>
        <v>0</v>
      </c>
      <c r="H11" s="222">
        <f>SUM(H9:H10)</f>
        <v>200</v>
      </c>
      <c r="I11" s="222"/>
      <c r="J11" s="223">
        <f t="shared" ref="J11:AV11" si="26">SUM(J9:J10)</f>
        <v>0</v>
      </c>
      <c r="K11" s="224">
        <f t="shared" si="26"/>
        <v>0</v>
      </c>
      <c r="L11" s="225">
        <f t="shared" si="26"/>
        <v>0</v>
      </c>
      <c r="M11" s="226">
        <f t="shared" si="26"/>
        <v>0</v>
      </c>
      <c r="N11" s="222">
        <f t="shared" si="26"/>
        <v>26</v>
      </c>
      <c r="O11" s="222">
        <f t="shared" si="26"/>
        <v>200</v>
      </c>
      <c r="P11" s="222">
        <f t="shared" si="26"/>
        <v>0</v>
      </c>
      <c r="Q11" s="222">
        <f t="shared" si="26"/>
        <v>1300</v>
      </c>
      <c r="R11" s="222">
        <f t="shared" si="26"/>
        <v>0</v>
      </c>
      <c r="S11" s="222">
        <f t="shared" si="26"/>
        <v>0</v>
      </c>
      <c r="T11" s="222">
        <f t="shared" si="26"/>
        <v>0</v>
      </c>
      <c r="U11" s="222">
        <f t="shared" si="26"/>
        <v>0</v>
      </c>
      <c r="V11" s="222">
        <f t="shared" si="26"/>
        <v>0</v>
      </c>
      <c r="W11" s="222">
        <f t="shared" si="26"/>
        <v>0</v>
      </c>
      <c r="X11" s="222">
        <f t="shared" si="26"/>
        <v>0</v>
      </c>
      <c r="Y11" s="222">
        <f t="shared" si="26"/>
        <v>0</v>
      </c>
      <c r="Z11" s="222">
        <f t="shared" si="26"/>
        <v>0</v>
      </c>
      <c r="AA11" s="222">
        <f t="shared" si="26"/>
        <v>0</v>
      </c>
      <c r="AB11" s="222">
        <f t="shared" si="26"/>
        <v>0</v>
      </c>
      <c r="AC11" s="222">
        <f t="shared" si="26"/>
        <v>0</v>
      </c>
      <c r="AD11" s="222">
        <f t="shared" si="26"/>
        <v>0</v>
      </c>
      <c r="AE11" s="222">
        <f t="shared" si="26"/>
        <v>0</v>
      </c>
      <c r="AF11" s="222">
        <f t="shared" si="26"/>
        <v>0</v>
      </c>
      <c r="AG11" s="222">
        <f t="shared" si="26"/>
        <v>0</v>
      </c>
      <c r="AH11" s="222">
        <f t="shared" si="26"/>
        <v>0</v>
      </c>
      <c r="AI11" s="222">
        <f t="shared" si="26"/>
        <v>0</v>
      </c>
      <c r="AJ11" s="222">
        <f t="shared" si="26"/>
        <v>1500</v>
      </c>
      <c r="AK11" s="222">
        <f t="shared" si="26"/>
        <v>0</v>
      </c>
      <c r="AL11" s="222">
        <f t="shared" si="26"/>
        <v>0</v>
      </c>
      <c r="AM11" s="222">
        <f t="shared" si="26"/>
        <v>1500</v>
      </c>
      <c r="AN11" s="222">
        <f t="shared" si="26"/>
        <v>6141000</v>
      </c>
      <c r="AO11" s="222">
        <f t="shared" si="26"/>
        <v>0</v>
      </c>
      <c r="AP11" s="222">
        <f t="shared" si="26"/>
        <v>0</v>
      </c>
      <c r="AQ11" s="222">
        <f t="shared" si="26"/>
        <v>109.6971177332682</v>
      </c>
      <c r="AR11" s="222">
        <f t="shared" si="26"/>
        <v>1390.3028822667318</v>
      </c>
      <c r="AS11" s="222">
        <f t="shared" si="26"/>
        <v>0</v>
      </c>
      <c r="AT11" s="222">
        <f t="shared" si="26"/>
        <v>1390.3028822667318</v>
      </c>
      <c r="AU11" s="222">
        <f t="shared" si="26"/>
        <v>1390</v>
      </c>
      <c r="AV11" s="222">
        <f t="shared" si="26"/>
        <v>1200</v>
      </c>
      <c r="AW11" s="185"/>
      <c r="AX11" s="186"/>
      <c r="AY11" s="187">
        <f t="shared" ref="AY11:BH11" si="27">SUM(AY9:AY10)</f>
        <v>13</v>
      </c>
      <c r="AZ11" s="187">
        <f t="shared" si="27"/>
        <v>1</v>
      </c>
      <c r="BA11" s="187">
        <f t="shared" si="27"/>
        <v>2</v>
      </c>
      <c r="BB11" s="187">
        <f t="shared" si="27"/>
        <v>0</v>
      </c>
      <c r="BC11" s="187">
        <f t="shared" si="27"/>
        <v>0</v>
      </c>
      <c r="BD11" s="187">
        <f t="shared" si="27"/>
        <v>0</v>
      </c>
      <c r="BE11" s="187"/>
      <c r="BF11" s="34">
        <f t="shared" si="27"/>
        <v>1</v>
      </c>
      <c r="BG11" s="34">
        <f t="shared" si="27"/>
        <v>0</v>
      </c>
      <c r="BH11" s="34">
        <f t="shared" si="27"/>
        <v>3</v>
      </c>
      <c r="BI11" s="186"/>
      <c r="BJ11" s="186"/>
      <c r="BK11" s="186"/>
      <c r="BL11" s="186"/>
      <c r="BM11" s="186"/>
      <c r="BN11" s="186"/>
      <c r="BO11" s="186"/>
      <c r="BP11" s="186"/>
      <c r="BQ11" s="186"/>
      <c r="BR11" s="186"/>
      <c r="BS11" s="186"/>
      <c r="BT11" s="186"/>
      <c r="BU11" s="186"/>
      <c r="BV11" s="186"/>
      <c r="BW11" s="186"/>
      <c r="BX11" s="186"/>
      <c r="BY11" s="186"/>
      <c r="BZ11" s="186"/>
      <c r="CA11" s="186"/>
      <c r="CB11" s="186"/>
      <c r="CC11" s="186"/>
      <c r="CD11" s="186"/>
      <c r="CE11" s="186"/>
      <c r="CF11" s="186"/>
      <c r="CG11" s="186"/>
      <c r="CH11" s="186"/>
      <c r="CI11" s="186"/>
      <c r="CJ11" s="186"/>
      <c r="CK11" s="186"/>
      <c r="CL11" s="186"/>
      <c r="CM11" s="186"/>
      <c r="CN11" s="186"/>
      <c r="CO11" s="186"/>
      <c r="CP11" s="186"/>
      <c r="CQ11" s="186"/>
      <c r="CR11" s="186"/>
      <c r="CS11" s="186"/>
      <c r="CT11" s="186"/>
      <c r="CU11" s="186"/>
      <c r="CV11" s="186"/>
      <c r="CW11" s="186"/>
      <c r="CX11" s="186"/>
      <c r="CY11" s="186"/>
      <c r="CZ11" s="186"/>
      <c r="DA11" s="186"/>
      <c r="DB11" s="186"/>
      <c r="DC11" s="186"/>
      <c r="DD11" s="186"/>
      <c r="DE11" s="186"/>
      <c r="DF11" s="186"/>
      <c r="DG11" s="186"/>
      <c r="DH11" s="186"/>
      <c r="DI11" s="186"/>
      <c r="DJ11" s="186"/>
      <c r="DK11" s="186"/>
      <c r="DL11" s="186"/>
      <c r="DM11" s="186"/>
      <c r="DN11" s="186"/>
      <c r="DO11" s="186"/>
      <c r="DP11" s="186"/>
      <c r="DQ11" s="186"/>
      <c r="DR11" s="186"/>
      <c r="DS11" s="186"/>
      <c r="DT11" s="186"/>
      <c r="DU11" s="186"/>
      <c r="DV11" s="186"/>
      <c r="DW11" s="186"/>
      <c r="DX11" s="186"/>
      <c r="DY11" s="186"/>
      <c r="DZ11" s="186"/>
      <c r="EA11" s="186"/>
      <c r="EB11" s="186"/>
      <c r="EC11" s="186"/>
      <c r="ED11" s="186"/>
      <c r="EE11" s="186"/>
      <c r="EF11" s="186"/>
      <c r="EG11" s="186"/>
      <c r="EH11" s="186"/>
      <c r="EI11" s="186"/>
      <c r="EJ11" s="186"/>
      <c r="EK11" s="186"/>
      <c r="EL11" s="186"/>
      <c r="EM11" s="186"/>
      <c r="EN11" s="186"/>
      <c r="EO11" s="186"/>
      <c r="EP11" s="186"/>
      <c r="EQ11" s="186"/>
      <c r="ER11" s="186"/>
      <c r="ES11" s="186"/>
      <c r="ET11" s="186"/>
      <c r="EU11" s="186"/>
      <c r="EV11" s="186"/>
      <c r="EW11" s="186"/>
      <c r="EX11" s="186"/>
      <c r="EY11" s="186"/>
      <c r="EZ11" s="186"/>
      <c r="FA11" s="186"/>
      <c r="FB11" s="186"/>
      <c r="FC11" s="186"/>
      <c r="FD11" s="186"/>
      <c r="FE11" s="186"/>
      <c r="FF11" s="186"/>
      <c r="FG11" s="186"/>
      <c r="FH11" s="186"/>
      <c r="FI11" s="186"/>
      <c r="FJ11" s="186"/>
      <c r="FK11" s="186"/>
      <c r="FL11" s="186"/>
      <c r="FM11" s="186"/>
      <c r="FN11" s="186"/>
      <c r="FO11" s="186"/>
      <c r="FP11" s="186"/>
      <c r="FQ11" s="186"/>
      <c r="FR11" s="186"/>
      <c r="FS11" s="186"/>
      <c r="FT11" s="186"/>
      <c r="FU11" s="186"/>
      <c r="FV11" s="186"/>
      <c r="FW11" s="186"/>
      <c r="FX11" s="186"/>
      <c r="FY11" s="186"/>
      <c r="FZ11" s="186"/>
      <c r="GA11" s="186"/>
      <c r="GB11" s="186"/>
      <c r="GC11" s="186"/>
      <c r="GD11" s="186"/>
      <c r="GE11" s="186"/>
      <c r="GF11" s="186"/>
      <c r="GG11" s="186"/>
      <c r="GH11" s="186"/>
      <c r="GI11" s="186"/>
      <c r="GJ11" s="186"/>
      <c r="GK11" s="186"/>
      <c r="GL11" s="186"/>
      <c r="GM11" s="186"/>
      <c r="GN11" s="186"/>
      <c r="GO11" s="186"/>
      <c r="GP11" s="186"/>
      <c r="GQ11" s="186"/>
      <c r="GR11" s="186"/>
      <c r="GS11" s="186"/>
      <c r="GT11" s="186"/>
      <c r="GU11" s="186"/>
      <c r="GV11" s="186"/>
      <c r="GW11" s="186"/>
      <c r="GX11" s="186"/>
      <c r="GY11" s="186"/>
      <c r="GZ11" s="186"/>
      <c r="HA11" s="186"/>
      <c r="HB11" s="186"/>
      <c r="HC11" s="186"/>
      <c r="HD11" s="186"/>
      <c r="HE11" s="186"/>
      <c r="HF11" s="186"/>
      <c r="HG11" s="186"/>
      <c r="HH11" s="186"/>
      <c r="HI11" s="186"/>
      <c r="HJ11" s="186"/>
      <c r="HK11" s="186"/>
      <c r="HL11" s="186"/>
      <c r="HM11" s="186"/>
      <c r="HN11" s="186"/>
      <c r="HO11" s="186"/>
      <c r="HP11" s="186"/>
      <c r="HQ11" s="186"/>
      <c r="HR11" s="186"/>
      <c r="HS11" s="186"/>
      <c r="HT11" s="186"/>
      <c r="HU11" s="186"/>
      <c r="HV11" s="186"/>
      <c r="HW11" s="186"/>
      <c r="HX11" s="186"/>
      <c r="HY11" s="186"/>
      <c r="HZ11" s="186"/>
      <c r="IA11" s="186"/>
      <c r="IB11" s="186"/>
      <c r="IC11" s="186"/>
      <c r="ID11" s="186"/>
      <c r="IE11" s="186"/>
      <c r="IF11" s="186"/>
      <c r="IG11" s="186"/>
      <c r="IH11" s="186"/>
      <c r="II11" s="186"/>
      <c r="IJ11" s="186"/>
      <c r="IK11" s="186"/>
      <c r="IL11" s="186"/>
      <c r="IM11" s="186"/>
      <c r="IN11" s="186"/>
      <c r="IO11" s="186"/>
      <c r="IP11" s="186"/>
      <c r="IQ11" s="186"/>
      <c r="IR11" s="186"/>
      <c r="IS11" s="186"/>
      <c r="IT11" s="186"/>
      <c r="IU11" s="186"/>
      <c r="IV11" s="186"/>
      <c r="IW11" s="186"/>
      <c r="IX11" s="186"/>
      <c r="IY11" s="186"/>
      <c r="IZ11" s="186"/>
      <c r="JA11" s="186"/>
      <c r="JB11" s="186"/>
      <c r="JC11" s="186"/>
      <c r="JD11" s="186"/>
      <c r="JE11" s="186"/>
      <c r="JF11" s="186"/>
      <c r="JG11" s="186"/>
      <c r="JH11" s="186"/>
      <c r="JI11" s="186"/>
      <c r="JJ11" s="186"/>
      <c r="JK11" s="186"/>
      <c r="JL11" s="186"/>
    </row>
    <row r="12" spans="1:272" s="116" customFormat="1" ht="33.75" customHeight="1">
      <c r="A12" s="260"/>
      <c r="B12" s="242"/>
      <c r="C12" s="189"/>
      <c r="H12" s="190"/>
      <c r="I12" s="190"/>
      <c r="J12" s="191"/>
      <c r="K12" s="192"/>
      <c r="L12" s="193"/>
      <c r="M12" s="194"/>
      <c r="AQ12" s="219"/>
      <c r="AV12" s="195"/>
      <c r="AW12" s="195"/>
      <c r="AY12" s="187">
        <f>AY11*100</f>
        <v>1300</v>
      </c>
      <c r="AZ12" s="187">
        <f>AZ11*50</f>
        <v>50</v>
      </c>
      <c r="BA12" s="187">
        <f>BA11*20</f>
        <v>40</v>
      </c>
      <c r="BB12" s="187">
        <f>BB11*10</f>
        <v>0</v>
      </c>
      <c r="BC12" s="187">
        <f>BC11*5</f>
        <v>0</v>
      </c>
      <c r="BD12" s="187">
        <f>BD11*1</f>
        <v>0</v>
      </c>
      <c r="BE12" s="187"/>
      <c r="BF12" s="34">
        <f>BF11*1000</f>
        <v>1000</v>
      </c>
      <c r="BG12" s="34">
        <f>BG11*500</f>
        <v>0</v>
      </c>
      <c r="BH12" s="34">
        <f>BH11*100</f>
        <v>300</v>
      </c>
    </row>
    <row r="13" spans="1:272" s="200" customFormat="1" ht="30" customHeight="1" thickBot="1">
      <c r="A13" s="320" t="s">
        <v>174</v>
      </c>
      <c r="B13" s="320"/>
      <c r="C13" s="196"/>
      <c r="D13" s="197"/>
      <c r="E13" s="321" t="s">
        <v>175</v>
      </c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198"/>
      <c r="Q13" s="198"/>
      <c r="R13" s="198"/>
      <c r="S13" s="198"/>
      <c r="T13" s="198"/>
      <c r="U13" s="198"/>
      <c r="V13" s="322" t="s">
        <v>301</v>
      </c>
      <c r="W13" s="322"/>
      <c r="X13" s="322"/>
      <c r="Y13" s="199"/>
      <c r="AC13" s="201"/>
      <c r="AD13" s="201"/>
      <c r="AE13" s="202"/>
      <c r="AF13" s="202"/>
      <c r="AG13" s="202"/>
      <c r="AH13" s="202"/>
      <c r="AI13" s="203"/>
      <c r="AJ13" s="320" t="s">
        <v>302</v>
      </c>
      <c r="AK13" s="320"/>
      <c r="AL13" s="320"/>
      <c r="AM13" s="320"/>
      <c r="AN13" s="320"/>
      <c r="AO13" s="320"/>
      <c r="AP13" s="320"/>
      <c r="AQ13" s="320"/>
      <c r="AR13" s="204"/>
      <c r="AS13" s="205"/>
      <c r="AT13" s="206"/>
      <c r="AU13" s="320" t="s">
        <v>303</v>
      </c>
      <c r="AV13" s="320"/>
      <c r="AW13" s="203"/>
      <c r="AX13" s="203"/>
      <c r="AY13" s="207"/>
      <c r="BA13" s="208"/>
      <c r="BB13" s="208"/>
      <c r="BC13" s="208"/>
      <c r="BD13" s="208"/>
      <c r="BE13" s="208"/>
      <c r="BF13" s="209"/>
      <c r="BG13" s="210"/>
      <c r="BH13" s="210"/>
      <c r="BI13" s="208"/>
      <c r="BJ13" s="207"/>
      <c r="BK13" s="207"/>
      <c r="BL13" s="207"/>
      <c r="BM13" s="207"/>
      <c r="BN13" s="207"/>
      <c r="BO13" s="207"/>
      <c r="BP13" s="207"/>
      <c r="BQ13" s="207"/>
    </row>
    <row r="14" spans="1:272" s="200" customFormat="1" ht="30.75" thickTop="1" thickBot="1">
      <c r="A14" s="312" t="s">
        <v>176</v>
      </c>
      <c r="B14" s="312"/>
      <c r="C14" s="196"/>
      <c r="D14" s="197"/>
      <c r="E14" s="313" t="s">
        <v>177</v>
      </c>
      <c r="F14" s="313"/>
      <c r="G14" s="313"/>
      <c r="H14" s="313"/>
      <c r="I14" s="313"/>
      <c r="J14" s="313"/>
      <c r="K14" s="313"/>
      <c r="L14" s="313"/>
      <c r="M14" s="313"/>
      <c r="N14" s="313"/>
      <c r="O14" s="313"/>
      <c r="P14" s="211"/>
      <c r="Q14" s="211"/>
      <c r="R14" s="211"/>
      <c r="S14" s="211"/>
      <c r="T14" s="211"/>
      <c r="U14" s="211"/>
      <c r="V14" s="314" t="s">
        <v>360</v>
      </c>
      <c r="W14" s="314"/>
      <c r="X14" s="314"/>
      <c r="Y14" s="212"/>
      <c r="AC14" s="204"/>
      <c r="AD14" s="204"/>
      <c r="AE14" s="202"/>
      <c r="AF14" s="202"/>
      <c r="AG14" s="202"/>
      <c r="AH14" s="202"/>
      <c r="AI14" s="212"/>
      <c r="AJ14" s="314" t="s">
        <v>361</v>
      </c>
      <c r="AK14" s="314"/>
      <c r="AL14" s="314"/>
      <c r="AM14" s="314"/>
      <c r="AN14" s="314"/>
      <c r="AO14" s="314"/>
      <c r="AP14" s="314"/>
      <c r="AQ14" s="314"/>
      <c r="AR14" s="204"/>
      <c r="AS14" s="204"/>
      <c r="AT14" s="206"/>
      <c r="AU14" s="314" t="s">
        <v>362</v>
      </c>
      <c r="AV14" s="314"/>
      <c r="AW14" s="212"/>
      <c r="AX14" s="212"/>
      <c r="AY14" s="207"/>
      <c r="AZ14" s="207"/>
      <c r="BA14" s="207"/>
      <c r="BB14" s="207"/>
      <c r="BC14" s="207"/>
      <c r="BD14" s="207" t="s">
        <v>178</v>
      </c>
      <c r="BE14" s="213">
        <f>SUM(AY12:BE12)</f>
        <v>1390</v>
      </c>
      <c r="BH14" s="207" t="s">
        <v>178</v>
      </c>
      <c r="BI14" s="214">
        <f>SUM(BF12:BH12)</f>
        <v>1300</v>
      </c>
      <c r="BJ14" s="207"/>
      <c r="BK14" s="207"/>
      <c r="BL14" s="207"/>
      <c r="BM14" s="207"/>
      <c r="BN14" s="207"/>
      <c r="BO14" s="207"/>
      <c r="BP14" s="207"/>
      <c r="BQ14" s="207"/>
    </row>
    <row r="15" spans="1:272" ht="15.75" thickTop="1"/>
  </sheetData>
  <mergeCells count="47">
    <mergeCell ref="A1:AW1"/>
    <mergeCell ref="A2:AW2"/>
    <mergeCell ref="A3:AW3"/>
    <mergeCell ref="A4:AW4"/>
    <mergeCell ref="V7:W7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S7"/>
    <mergeCell ref="T7:U7"/>
    <mergeCell ref="AJ7:AJ8"/>
    <mergeCell ref="AK7:AK8"/>
    <mergeCell ref="AL7:AL8"/>
    <mergeCell ref="AM7:AM8"/>
    <mergeCell ref="X7:Y7"/>
    <mergeCell ref="Z7:AA7"/>
    <mergeCell ref="AB7:AC7"/>
    <mergeCell ref="AD7:AD8"/>
    <mergeCell ref="AE7:AE8"/>
    <mergeCell ref="AF7:AF8"/>
    <mergeCell ref="AT7:AT8"/>
    <mergeCell ref="AU7:AV7"/>
    <mergeCell ref="AW7:AW8"/>
    <mergeCell ref="A13:B13"/>
    <mergeCell ref="E13:O13"/>
    <mergeCell ref="V13:X13"/>
    <mergeCell ref="AJ13:AQ13"/>
    <mergeCell ref="AU13:AV13"/>
    <mergeCell ref="AN7:AN8"/>
    <mergeCell ref="AO7:AO8"/>
    <mergeCell ref="AP7:AP8"/>
    <mergeCell ref="AQ7:AQ8"/>
    <mergeCell ref="AR7:AR8"/>
    <mergeCell ref="AS7:AS8"/>
    <mergeCell ref="AG7:AH7"/>
    <mergeCell ref="AI7:AI8"/>
    <mergeCell ref="A14:B14"/>
    <mergeCell ref="E14:O14"/>
    <mergeCell ref="V14:X14"/>
    <mergeCell ref="AJ14:AQ14"/>
    <mergeCell ref="AU14:AV14"/>
  </mergeCells>
  <printOptions horizontalCentered="1"/>
  <pageMargins left="0.2" right="0.2" top="0.25" bottom="0.5" header="0.3" footer="0.3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工资表</vt:lpstr>
      <vt:lpstr>SUNENERGY 08.2024 </vt:lpstr>
      <vt:lpstr>'SUNENERGY 08.2024 '!Print_Area</vt:lpstr>
      <vt:lpstr>工资表!Print_Area</vt:lpstr>
      <vt:lpstr>工资表!Print_Titles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 Computer</dc:creator>
  <cp:lastModifiedBy>MiT Computer</cp:lastModifiedBy>
  <cp:lastPrinted>2025-03-06T01:33:07Z</cp:lastPrinted>
  <dcterms:created xsi:type="dcterms:W3CDTF">2024-08-06T01:38:58Z</dcterms:created>
  <dcterms:modified xsi:type="dcterms:W3CDTF">2025-03-06T03:18:00Z</dcterms:modified>
</cp:coreProperties>
</file>